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Dinko\Documents\FINANCIJSKI  IZVJEŠTAJ 2018 ZR\"/>
    </mc:Choice>
  </mc:AlternateContent>
  <bookViews>
    <workbookView xWindow="0" yWindow="0" windowWidth="24000" windowHeight="91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G6" i="3" s="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B60" i="37"/>
  <c r="C60" i="37"/>
  <c r="D60" i="37"/>
  <c r="G60" i="37"/>
  <c r="B61" i="37"/>
  <c r="B62" i="37"/>
  <c r="C62" i="37"/>
  <c r="D62" i="37"/>
  <c r="B63" i="37"/>
  <c r="C63" i="37"/>
  <c r="D63" i="37"/>
  <c r="B64" i="37"/>
  <c r="B65" i="37"/>
  <c r="C65" i="37"/>
  <c r="D65" i="37"/>
  <c r="H65" i="37" s="1"/>
  <c r="B66" i="37"/>
  <c r="C66" i="37"/>
  <c r="D66" i="37"/>
  <c r="G66" i="37" s="1"/>
  <c r="B67" i="37"/>
  <c r="B68" i="37"/>
  <c r="C68" i="37"/>
  <c r="D68" i="37"/>
  <c r="B69" i="37"/>
  <c r="C69" i="37"/>
  <c r="D69" i="37"/>
  <c r="B70" i="37"/>
  <c r="B71" i="37"/>
  <c r="C71" i="37"/>
  <c r="D71" i="37"/>
  <c r="G71" i="37" s="1"/>
  <c r="B72" i="37"/>
  <c r="C72" i="37"/>
  <c r="D72" i="37"/>
  <c r="G72" i="37"/>
  <c r="B73" i="37"/>
  <c r="C73" i="37"/>
  <c r="H73" i="37" s="1"/>
  <c r="D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G118" i="37"/>
  <c r="B119" i="37"/>
  <c r="C119" i="37"/>
  <c r="D119" i="37"/>
  <c r="G119" i="37"/>
  <c r="B120" i="37"/>
  <c r="B121" i="37"/>
  <c r="C121" i="37"/>
  <c r="D121" i="37"/>
  <c r="B122" i="37"/>
  <c r="C122" i="37"/>
  <c r="D122" i="37"/>
  <c r="B123" i="37"/>
  <c r="C123" i="37"/>
  <c r="D123" i="37"/>
  <c r="B124" i="37"/>
  <c r="B125" i="37"/>
  <c r="B126" i="37"/>
  <c r="C126" i="37"/>
  <c r="H126" i="37" s="1"/>
  <c r="D126" i="37"/>
  <c r="B127" i="37"/>
  <c r="C127" i="37"/>
  <c r="D127" i="37"/>
  <c r="B128" i="37"/>
  <c r="B129" i="37"/>
  <c r="C129" i="37"/>
  <c r="D129" i="37"/>
  <c r="B130" i="37"/>
  <c r="C130" i="37"/>
  <c r="D130" i="37"/>
  <c r="B131" i="37"/>
  <c r="B132" i="37"/>
  <c r="B133" i="37"/>
  <c r="C133" i="37"/>
  <c r="D133" i="37"/>
  <c r="H133" i="37" s="1"/>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H154" i="37" s="1"/>
  <c r="D154" i="37"/>
  <c r="B155" i="37"/>
  <c r="C155" i="37"/>
  <c r="D155" i="37"/>
  <c r="B156" i="37"/>
  <c r="C156" i="37"/>
  <c r="H156" i="37" s="1"/>
  <c r="D156" i="37"/>
  <c r="B157" i="37"/>
  <c r="B158" i="37"/>
  <c r="C158" i="37"/>
  <c r="D158" i="37"/>
  <c r="G158" i="37"/>
  <c r="B159" i="37"/>
  <c r="C159" i="37"/>
  <c r="D159" i="37"/>
  <c r="B160" i="37"/>
  <c r="C160" i="37"/>
  <c r="D160" i="37"/>
  <c r="B161" i="37"/>
  <c r="B162" i="37"/>
  <c r="B163" i="37"/>
  <c r="C163" i="37"/>
  <c r="H163" i="37" s="1"/>
  <c r="D163" i="37"/>
  <c r="B164" i="37"/>
  <c r="C164" i="37"/>
  <c r="D164" i="37"/>
  <c r="B165" i="37"/>
  <c r="C165" i="37"/>
  <c r="H165" i="37" s="1"/>
  <c r="D165" i="37"/>
  <c r="G165" i="37"/>
  <c r="B166" i="37"/>
  <c r="C166" i="37"/>
  <c r="D166" i="37"/>
  <c r="B167" i="37"/>
  <c r="B168" i="37"/>
  <c r="C168" i="37"/>
  <c r="H168" i="37" s="1"/>
  <c r="D168" i="37"/>
  <c r="B169" i="37"/>
  <c r="C169" i="37"/>
  <c r="D169" i="37"/>
  <c r="B170" i="37"/>
  <c r="C170" i="37"/>
  <c r="D170" i="37"/>
  <c r="B171" i="37"/>
  <c r="C171" i="37"/>
  <c r="D171" i="37"/>
  <c r="B172" i="37"/>
  <c r="C172" i="37"/>
  <c r="H172" i="37" s="1"/>
  <c r="D172" i="37"/>
  <c r="B173" i="37"/>
  <c r="C173" i="37"/>
  <c r="D173" i="37"/>
  <c r="B174" i="37"/>
  <c r="C174" i="37"/>
  <c r="H174" i="37" s="1"/>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H188" i="37" s="1"/>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H287" i="37" s="1"/>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H362" i="37" s="1"/>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H387" i="37" s="1"/>
  <c r="D387" i="37"/>
  <c r="B388" i="37"/>
  <c r="B389" i="37"/>
  <c r="B390" i="37"/>
  <c r="C390" i="37"/>
  <c r="D390" i="37"/>
  <c r="B391" i="37"/>
  <c r="C391" i="37"/>
  <c r="D391" i="37"/>
  <c r="G391" i="37" s="1"/>
  <c r="B392" i="37"/>
  <c r="B393" i="37"/>
  <c r="C393" i="37"/>
  <c r="D393" i="37"/>
  <c r="G393" i="37" s="1"/>
  <c r="B394" i="37"/>
  <c r="B395" i="37"/>
  <c r="C395" i="37"/>
  <c r="H395" i="37" s="1"/>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B640" i="37"/>
  <c r="C640" i="37"/>
  <c r="D640" i="37"/>
  <c r="G640" i="37"/>
  <c r="B641" i="37"/>
  <c r="C641" i="37"/>
  <c r="D641" i="37"/>
  <c r="G641" i="37"/>
  <c r="B642" i="37"/>
  <c r="B643" i="37"/>
  <c r="C643" i="37"/>
  <c r="D643" i="37"/>
  <c r="B644" i="37"/>
  <c r="C644" i="37"/>
  <c r="D644" i="37"/>
  <c r="B645" i="37"/>
  <c r="C645" i="37"/>
  <c r="D645" i="37"/>
  <c r="B646" i="37"/>
  <c r="C646" i="37"/>
  <c r="D646" i="37"/>
  <c r="H646" i="37" s="1"/>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G985" i="37" s="1"/>
  <c r="C985" i="37"/>
  <c r="D985" i="37"/>
  <c r="B986" i="37"/>
  <c r="C986" i="37"/>
  <c r="D986" i="37"/>
  <c r="B987" i="37"/>
  <c r="G987" i="37" s="1"/>
  <c r="C987" i="37"/>
  <c r="D987" i="37"/>
  <c r="B988" i="37"/>
  <c r="G988" i="37" s="1"/>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G1009" i="37" s="1"/>
  <c r="C1009" i="37"/>
  <c r="D1009" i="37"/>
  <c r="B1010" i="37"/>
  <c r="G1010" i="37" s="1"/>
  <c r="C1010" i="37"/>
  <c r="D1010" i="37"/>
  <c r="B1011" i="37"/>
  <c r="G1011" i="37" s="1"/>
  <c r="C1011" i="37"/>
  <c r="D1011" i="37"/>
  <c r="B1012" i="37"/>
  <c r="B1013" i="37"/>
  <c r="C1013" i="37"/>
  <c r="D1013" i="37"/>
  <c r="G1013" i="37" s="1"/>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B1022" i="37"/>
  <c r="C1022" i="37"/>
  <c r="D1022" i="37"/>
  <c r="B1023" i="37"/>
  <c r="B1024" i="37"/>
  <c r="C1024" i="37"/>
  <c r="D1024" i="37"/>
  <c r="G1024" i="37"/>
  <c r="B1025" i="37"/>
  <c r="C1025" i="37"/>
  <c r="D1025" i="37"/>
  <c r="G1025" i="37" s="1"/>
  <c r="B1026" i="37"/>
  <c r="C1026" i="37"/>
  <c r="D1026" i="37"/>
  <c r="G1026" i="37" s="1"/>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G1135" i="37" s="1"/>
  <c r="B1136" i="37"/>
  <c r="C1136" i="37"/>
  <c r="D1136" i="37"/>
  <c r="G1136" i="37"/>
  <c r="B1137" i="37"/>
  <c r="C1137" i="37"/>
  <c r="D1137" i="37"/>
  <c r="G1137" i="37" s="1"/>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s="1"/>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H1207" i="37" s="1"/>
  <c r="B1208" i="37"/>
  <c r="B1209" i="37"/>
  <c r="C1209" i="37"/>
  <c r="D1209" i="37"/>
  <c r="B1210" i="37"/>
  <c r="G1210" i="37" s="1"/>
  <c r="C1210" i="37"/>
  <c r="D1210" i="37"/>
  <c r="B1211" i="37"/>
  <c r="G1211" i="37" s="1"/>
  <c r="C1211" i="37"/>
  <c r="D1211" i="37"/>
  <c r="B1212" i="37"/>
  <c r="B1213" i="37"/>
  <c r="C1213" i="37"/>
  <c r="D1213" i="37"/>
  <c r="B1214" i="37"/>
  <c r="C1214" i="37"/>
  <c r="D1214" i="37"/>
  <c r="G1214" i="37" s="1"/>
  <c r="B1215" i="37"/>
  <c r="C1215" i="37"/>
  <c r="D1215" i="37"/>
  <c r="G1215" i="37"/>
  <c r="B1216" i="37"/>
  <c r="C1216" i="37"/>
  <c r="D1216" i="37"/>
  <c r="G1216" i="37" s="1"/>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D1225" i="37"/>
  <c r="H1225" i="37" s="1"/>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H1344" i="37" s="1"/>
  <c r="B1345" i="37"/>
  <c r="G1345" i="37" s="1"/>
  <c r="C1345" i="37"/>
  <c r="D1345" i="37"/>
  <c r="B1346" i="37"/>
  <c r="G1346" i="37" s="1"/>
  <c r="C1346" i="37"/>
  <c r="D1346" i="37"/>
  <c r="H1346" i="37" s="1"/>
  <c r="B1347" i="37"/>
  <c r="G1347" i="37" s="1"/>
  <c r="C1347" i="37"/>
  <c r="D1347" i="37"/>
  <c r="B1348" i="37"/>
  <c r="B1349" i="37"/>
  <c r="C1349" i="37"/>
  <c r="H1349" i="37" s="1"/>
  <c r="D1349" i="37"/>
  <c r="G1349" i="37"/>
  <c r="B1350" i="37"/>
  <c r="C1350" i="37"/>
  <c r="D1350" i="37"/>
  <c r="G1350" i="37"/>
  <c r="B1351" i="37"/>
  <c r="C1351" i="37"/>
  <c r="H1351" i="37" s="1"/>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H1359" i="37" s="1"/>
  <c r="D1359" i="37"/>
  <c r="B1360" i="37"/>
  <c r="C1360" i="37"/>
  <c r="D1360" i="37"/>
  <c r="B1361" i="37"/>
  <c r="C1361" i="37"/>
  <c r="H1361" i="37" s="1"/>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H1374" i="37" s="1"/>
  <c r="D1374" i="37"/>
  <c r="G1374" i="37"/>
  <c r="B1375" i="37"/>
  <c r="C1375" i="37"/>
  <c r="D1375" i="37"/>
  <c r="G1375" i="37"/>
  <c r="B1376" i="37"/>
  <c r="B1377" i="37"/>
  <c r="G1377" i="37" s="1"/>
  <c r="C1377" i="37"/>
  <c r="D1377" i="37"/>
  <c r="H1377" i="37" s="1"/>
  <c r="B1378" i="37"/>
  <c r="G1378" i="37" s="1"/>
  <c r="C1378" i="37"/>
  <c r="D1378" i="37"/>
  <c r="B1379" i="37"/>
  <c r="G1379" i="37" s="1"/>
  <c r="C1379" i="37"/>
  <c r="D1379" i="37"/>
  <c r="H1379" i="37" s="1"/>
  <c r="B1380" i="37"/>
  <c r="G1380" i="37" s="1"/>
  <c r="C1380" i="37"/>
  <c r="D1380" i="37"/>
  <c r="B1381" i="37"/>
  <c r="B1382" i="37"/>
  <c r="C1382" i="37"/>
  <c r="H1382" i="37" s="1"/>
  <c r="D1382" i="37"/>
  <c r="G1382" i="37"/>
  <c r="B1383" i="37"/>
  <c r="C1383" i="37"/>
  <c r="D1383" i="37"/>
  <c r="G1383" i="37"/>
  <c r="B1384" i="37"/>
  <c r="C1384" i="37"/>
  <c r="H1384" i="37" s="1"/>
  <c r="D1384" i="37"/>
  <c r="G1384" i="37"/>
  <c r="B1385" i="37"/>
  <c r="C1385" i="37"/>
  <c r="D1385" i="37"/>
  <c r="G1385" i="37"/>
  <c r="B1386" i="37"/>
  <c r="C1386" i="37"/>
  <c r="H1386" i="37" s="1"/>
  <c r="D1386" i="37"/>
  <c r="G1386" i="37"/>
  <c r="B1387" i="37"/>
  <c r="C1387" i="37"/>
  <c r="D1387" i="37"/>
  <c r="G1387" i="37"/>
  <c r="B1388" i="37"/>
  <c r="C1388" i="37"/>
  <c r="H1388" i="37" s="1"/>
  <c r="D1388" i="37"/>
  <c r="G1388" i="37"/>
  <c r="B1389" i="37"/>
  <c r="B1390" i="37"/>
  <c r="C1390" i="37"/>
  <c r="D1390" i="37"/>
  <c r="G1390" i="37"/>
  <c r="B1391" i="37"/>
  <c r="C1391" i="37"/>
  <c r="H1391" i="37" s="1"/>
  <c r="D1391" i="37"/>
  <c r="G1391" i="37"/>
  <c r="B1392" i="37"/>
  <c r="C1392" i="37"/>
  <c r="D1392" i="37"/>
  <c r="G1392" i="37"/>
  <c r="B1393" i="37"/>
  <c r="C1393" i="37"/>
  <c r="H1393" i="37" s="1"/>
  <c r="D1393" i="37"/>
  <c r="G1393" i="37"/>
  <c r="B1394" i="37"/>
  <c r="C1394" i="37"/>
  <c r="D1394" i="37"/>
  <c r="G1394" i="37"/>
  <c r="B1395" i="37"/>
  <c r="C1395" i="37"/>
  <c r="H1395" i="37" s="1"/>
  <c r="D1395" i="37"/>
  <c r="G1395" i="37"/>
  <c r="B1396" i="37"/>
  <c r="B1397" i="37"/>
  <c r="B1398" i="37"/>
  <c r="C1398" i="37"/>
  <c r="D1398" i="37"/>
  <c r="G1398" i="37"/>
  <c r="B1399" i="37"/>
  <c r="C1399" i="37"/>
  <c r="H1399" i="37" s="1"/>
  <c r="D1399" i="37"/>
  <c r="G1399" i="37"/>
  <c r="B1400" i="37"/>
  <c r="B1401" i="37"/>
  <c r="G1401" i="37" s="1"/>
  <c r="C1401" i="37"/>
  <c r="D1401" i="37"/>
  <c r="B1402" i="37"/>
  <c r="G1402" i="37" s="1"/>
  <c r="C1402" i="37"/>
  <c r="D1402" i="37"/>
  <c r="H1402" i="37" s="1"/>
  <c r="B1403" i="37"/>
  <c r="G1403" i="37" s="1"/>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B1476" i="37"/>
  <c r="C1476" i="37"/>
  <c r="H1476" i="37" s="1"/>
  <c r="B1477" i="37"/>
  <c r="C1477" i="37"/>
  <c r="G1477" i="37" s="1"/>
  <c r="B1478" i="37"/>
  <c r="C1478" i="37"/>
  <c r="G1478" i="37" s="1"/>
  <c r="B1479" i="37"/>
  <c r="C1479" i="37"/>
  <c r="H1479" i="37" s="1"/>
  <c r="B1480" i="37"/>
  <c r="B1481" i="37"/>
  <c r="C1481" i="37"/>
  <c r="G1481" i="37" s="1"/>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C1492" i="37"/>
  <c r="H1492" i="37" s="1"/>
  <c r="B1493" i="37"/>
  <c r="C1493" i="37"/>
  <c r="G1493" i="37" s="1"/>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C1512" i="37"/>
  <c r="H1512" i="37" s="1"/>
  <c r="B1513" i="37"/>
  <c r="C1513" i="37"/>
  <c r="G1513" i="37" s="1"/>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C1523" i="37"/>
  <c r="B1524" i="37"/>
  <c r="C1524" i="37"/>
  <c r="H1524" i="37" s="1"/>
  <c r="B1525" i="37"/>
  <c r="C1525" i="37"/>
  <c r="G1525" i="37" s="1"/>
  <c r="B1526" i="37"/>
  <c r="B1527" i="37"/>
  <c r="C1527" i="37"/>
  <c r="B1528" i="37"/>
  <c r="C1528" i="37"/>
  <c r="H1528" i="37" s="1"/>
  <c r="B1529" i="37"/>
  <c r="C1529" i="37"/>
  <c r="G1529" i="37" s="1"/>
  <c r="B1530" i="37"/>
  <c r="C1530" i="37"/>
  <c r="G1530" i="37" s="1"/>
  <c r="B1531" i="37"/>
  <c r="B1532" i="37"/>
  <c r="C1532" i="37"/>
  <c r="H1532" i="37" s="1"/>
  <c r="B1533" i="37"/>
  <c r="C1533" i="37"/>
  <c r="G1533" i="37" s="1"/>
  <c r="B1534" i="37"/>
  <c r="C1534" i="37"/>
  <c r="G1534" i="37" s="1"/>
  <c r="B1535" i="37"/>
  <c r="C1535" i="37"/>
  <c r="H1535" i="37" s="1"/>
  <c r="B1536" i="37"/>
  <c r="B1537" i="37"/>
  <c r="C1537" i="37"/>
  <c r="G1537" i="37" s="1"/>
  <c r="B1538" i="37"/>
  <c r="C1538" i="37"/>
  <c r="G1538" i="37" s="1"/>
  <c r="B1539" i="37"/>
  <c r="C1539" i="37"/>
  <c r="H1539" i="37" s="1"/>
  <c r="B1540" i="37"/>
  <c r="C1540" i="37"/>
  <c r="H1540" i="37" s="1"/>
  <c r="B1541" i="37"/>
  <c r="B1542" i="37"/>
  <c r="C1542" i="37"/>
  <c r="B1543" i="37"/>
  <c r="C1543" i="37"/>
  <c r="B1544" i="37"/>
  <c r="C1544" i="37"/>
  <c r="H1544" i="37" s="1"/>
  <c r="B1545" i="37"/>
  <c r="C1545" i="37"/>
  <c r="G1545" i="37" s="1"/>
  <c r="B1546" i="37"/>
  <c r="B1547" i="37"/>
  <c r="C1547" i="37"/>
  <c r="H1547" i="37" s="1"/>
  <c r="B1548" i="37"/>
  <c r="C1548" i="37"/>
  <c r="H1548" i="37" s="1"/>
  <c r="B1549" i="37"/>
  <c r="C1549" i="37"/>
  <c r="G1549" i="37" s="1"/>
  <c r="B1550" i="37"/>
  <c r="C1550" i="37"/>
  <c r="G1550" i="37" s="1"/>
  <c r="B1551" i="37"/>
  <c r="B1552" i="37"/>
  <c r="C1552" i="37"/>
  <c r="H1552" i="37" s="1"/>
  <c r="B1553" i="37"/>
  <c r="C1553" i="37"/>
  <c r="G1553" i="37" s="1"/>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49" i="37"/>
  <c r="H1545" i="37"/>
  <c r="H1543" i="37"/>
  <c r="H1537" i="37"/>
  <c r="H1533" i="37"/>
  <c r="H1529" i="37"/>
  <c r="H1527" i="37"/>
  <c r="H1525" i="37"/>
  <c r="H1523" i="37"/>
  <c r="H1517" i="37"/>
  <c r="H1513" i="37"/>
  <c r="H1507" i="37"/>
  <c r="H1499" i="37"/>
  <c r="H1493" i="37"/>
  <c r="H1491" i="37"/>
  <c r="H1485" i="37"/>
  <c r="H1481" i="37"/>
  <c r="H1477" i="37"/>
  <c r="H1475" i="37"/>
  <c r="H1467" i="37"/>
  <c r="H1447" i="37"/>
  <c r="H1444" i="37"/>
  <c r="H1440" i="37"/>
  <c r="H1438" i="37"/>
  <c r="H1436" i="37"/>
  <c r="H1434" i="37"/>
  <c r="H1430" i="37"/>
  <c r="H1429" i="37"/>
  <c r="H1422" i="37"/>
  <c r="H1420" i="37"/>
  <c r="H1418" i="37"/>
  <c r="H1416" i="37"/>
  <c r="H1414" i="37"/>
  <c r="H1410" i="37"/>
  <c r="H1408" i="37"/>
  <c r="H1406" i="37"/>
  <c r="H1403" i="37"/>
  <c r="H1401" i="37"/>
  <c r="H1398" i="37"/>
  <c r="H1394" i="37"/>
  <c r="H1392" i="37"/>
  <c r="H1390" i="37"/>
  <c r="H1387" i="37"/>
  <c r="H1385" i="37"/>
  <c r="H1383" i="37"/>
  <c r="H1380" i="37"/>
  <c r="H1378" i="37"/>
  <c r="H1375" i="37"/>
  <c r="H1373" i="37"/>
  <c r="H1367" i="37"/>
  <c r="H1362" i="37"/>
  <c r="H1360" i="37"/>
  <c r="H1356" i="37"/>
  <c r="H1354" i="37"/>
  <c r="H1352" i="37"/>
  <c r="H1350" i="37"/>
  <c r="H1347" i="37"/>
  <c r="H1345" i="37"/>
  <c r="H1341"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2" i="37"/>
  <c r="H1221" i="37"/>
  <c r="H1218" i="37"/>
  <c r="H1217" i="37"/>
  <c r="H1216" i="37"/>
  <c r="H1215" i="37"/>
  <c r="H1214" i="37"/>
  <c r="H1211" i="37"/>
  <c r="H1210" i="37"/>
  <c r="H1209"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3" i="37"/>
  <c r="H391" i="37"/>
  <c r="H390"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7" i="37"/>
  <c r="H185" i="37"/>
  <c r="H184" i="37"/>
  <c r="H183" i="37"/>
  <c r="H182" i="37"/>
  <c r="H181" i="37"/>
  <c r="H180" i="37"/>
  <c r="H179" i="37"/>
  <c r="H178" i="37"/>
  <c r="H177" i="37"/>
  <c r="H176" i="37"/>
  <c r="H173" i="37"/>
  <c r="H171" i="37"/>
  <c r="H170" i="37"/>
  <c r="H169" i="37"/>
  <c r="H166" i="37"/>
  <c r="H164" i="37"/>
  <c r="H160" i="37"/>
  <c r="H159" i="37"/>
  <c r="H158" i="37"/>
  <c r="H155" i="37"/>
  <c r="H153" i="37"/>
  <c r="H152" i="37"/>
  <c r="H148" i="37"/>
  <c r="H147" i="37"/>
  <c r="H146" i="37"/>
  <c r="H145" i="37"/>
  <c r="H144" i="37"/>
  <c r="H143" i="37"/>
  <c r="H142" i="37"/>
  <c r="H141" i="37"/>
  <c r="H140" i="37"/>
  <c r="H139" i="37"/>
  <c r="H136" i="37"/>
  <c r="H135" i="37"/>
  <c r="H134" i="37"/>
  <c r="H130" i="37"/>
  <c r="H129" i="37"/>
  <c r="H127"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2" i="37"/>
  <c r="H69" i="37"/>
  <c r="H68" i="37"/>
  <c r="H63" i="37"/>
  <c r="H62" i="37"/>
  <c r="H60" i="37"/>
  <c r="H59" i="37"/>
  <c r="H57" i="37"/>
  <c r="H56" i="37"/>
  <c r="H54" i="37"/>
  <c r="H53" i="37"/>
  <c r="H52" i="37"/>
  <c r="H51" i="37"/>
  <c r="H49" i="37"/>
  <c r="H48" i="37"/>
  <c r="H45" i="37"/>
  <c r="H44" i="37"/>
  <c r="H43" i="37"/>
  <c r="H42" i="37"/>
  <c r="H39" i="37"/>
  <c r="H38" i="37"/>
  <c r="H37" i="37"/>
  <c r="H35" i="37"/>
  <c r="H34" i="37"/>
  <c r="H32" i="37"/>
  <c r="H31" i="37"/>
  <c r="H3" i="3"/>
  <c r="L3" i="3"/>
  <c r="L296" i="3" s="1"/>
  <c r="F296" i="3" s="1"/>
  <c r="F292" i="3" s="1"/>
  <c r="P3" i="3"/>
  <c r="H5" i="3" s="1"/>
  <c r="G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G31" i="3"/>
  <c r="H31" i="3"/>
  <c r="G32" i="3"/>
  <c r="H32" i="3"/>
  <c r="G33" i="3"/>
  <c r="H33" i="3"/>
  <c r="E33" i="3" s="1"/>
  <c r="B33" i="3" s="1"/>
  <c r="G34" i="3"/>
  <c r="H34" i="3"/>
  <c r="E34" i="3" s="1"/>
  <c r="B34" i="3" s="1"/>
  <c r="G35" i="3"/>
  <c r="H35" i="3"/>
  <c r="G36" i="3"/>
  <c r="H36" i="3"/>
  <c r="G37" i="3"/>
  <c r="H37" i="3"/>
  <c r="E37" i="3"/>
  <c r="B37" i="3" s="1"/>
  <c r="G38" i="3"/>
  <c r="H38" i="3"/>
  <c r="E38" i="3" s="1"/>
  <c r="G39" i="3"/>
  <c r="E39" i="3" s="1"/>
  <c r="B39" i="3" s="1"/>
  <c r="H39" i="3"/>
  <c r="G40" i="3"/>
  <c r="H40" i="3"/>
  <c r="G41" i="3"/>
  <c r="H41" i="3"/>
  <c r="G42" i="3"/>
  <c r="H42" i="3"/>
  <c r="E42" i="3" s="1"/>
  <c r="B42" i="3" s="1"/>
  <c r="G43" i="3"/>
  <c r="H43" i="3"/>
  <c r="G44" i="3"/>
  <c r="H44" i="3"/>
  <c r="G45" i="3"/>
  <c r="H45" i="3"/>
  <c r="E45" i="3" s="1"/>
  <c r="B45" i="3" s="1"/>
  <c r="G46" i="3"/>
  <c r="H46" i="3"/>
  <c r="E46" i="3" s="1"/>
  <c r="B46" i="3" s="1"/>
  <c r="G47" i="3"/>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6" i="3"/>
  <c r="E166" i="3" s="1"/>
  <c r="B166" i="3" s="1"/>
  <c r="G212" i="3"/>
  <c r="H212" i="3"/>
  <c r="G260" i="3"/>
  <c r="H260" i="3"/>
  <c r="G263" i="3"/>
  <c r="H263" i="3"/>
  <c r="G264" i="3"/>
  <c r="H264" i="3"/>
  <c r="G265" i="3"/>
  <c r="H265" i="3"/>
  <c r="E265" i="3" s="1"/>
  <c r="G268" i="3"/>
  <c r="H268" i="3"/>
  <c r="E268" i="3"/>
  <c r="G269" i="3"/>
  <c r="H269" i="3"/>
  <c r="E269" i="3" s="1"/>
  <c r="G270" i="3"/>
  <c r="E270" i="3" s="1"/>
  <c r="H270" i="3"/>
  <c r="G271" i="3"/>
  <c r="H271" i="3"/>
  <c r="G272" i="3"/>
  <c r="H272" i="3"/>
  <c r="E272" i="3"/>
  <c r="G273" i="3"/>
  <c r="H273" i="3"/>
  <c r="E273" i="3" s="1"/>
  <c r="G274" i="3"/>
  <c r="E274" i="3" s="1"/>
  <c r="H274" i="3"/>
  <c r="G275" i="3"/>
  <c r="E275" i="3" s="1"/>
  <c r="H275" i="3"/>
  <c r="G276" i="3"/>
  <c r="H276" i="3"/>
  <c r="E276" i="3"/>
  <c r="G277" i="3"/>
  <c r="H277" i="3"/>
  <c r="E277" i="3" s="1"/>
  <c r="G278" i="3"/>
  <c r="E278" i="3" s="1"/>
  <c r="G279" i="3"/>
  <c r="H279" i="3"/>
  <c r="E279" i="3" s="1"/>
  <c r="B279" i="3" s="1"/>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F284" i="3"/>
  <c r="F283" i="3"/>
  <c r="F282" i="3"/>
  <c r="F281" i="3"/>
  <c r="F280" i="3"/>
  <c r="F279" i="3"/>
  <c r="F278" i="3"/>
  <c r="F277" i="3"/>
  <c r="F276" i="3"/>
  <c r="F275" i="3"/>
  <c r="B275" i="3"/>
  <c r="F274" i="3"/>
  <c r="B274" i="3"/>
  <c r="F273" i="3"/>
  <c r="B273" i="3"/>
  <c r="F272" i="3"/>
  <c r="B272" i="3"/>
  <c r="F271" i="3"/>
  <c r="F270" i="3"/>
  <c r="F269" i="3"/>
  <c r="B269" i="3"/>
  <c r="F268" i="3"/>
  <c r="F267" i="3"/>
  <c r="F266" i="3"/>
  <c r="F265" i="3"/>
  <c r="F264" i="3"/>
  <c r="F263" i="3"/>
  <c r="F262" i="3"/>
  <c r="L260" i="3"/>
  <c r="F260" i="3" s="1"/>
  <c r="L258" i="3"/>
  <c r="M258" i="3"/>
  <c r="F258" i="3" s="1"/>
  <c r="B258" i="3" s="1"/>
  <c r="L257" i="3"/>
  <c r="F257" i="3" s="1"/>
  <c r="B257" i="3" s="1"/>
  <c r="M257" i="3"/>
  <c r="L256" i="3"/>
  <c r="F256" i="3" s="1"/>
  <c r="B256" i="3" s="1"/>
  <c r="M256" i="3"/>
  <c r="L255" i="3"/>
  <c r="M255" i="3"/>
  <c r="F255" i="3"/>
  <c r="B255" i="3" s="1"/>
  <c r="L254" i="3"/>
  <c r="M254" i="3"/>
  <c r="F254" i="3" s="1"/>
  <c r="B254" i="3" s="1"/>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M247" i="3"/>
  <c r="F247" i="3"/>
  <c r="B247" i="3" s="1"/>
  <c r="L246" i="3"/>
  <c r="M246" i="3"/>
  <c r="F246" i="3" s="1"/>
  <c r="B246" i="3" s="1"/>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M239" i="3"/>
  <c r="F239" i="3"/>
  <c r="B239" i="3" s="1"/>
  <c r="L238" i="3"/>
  <c r="M238" i="3"/>
  <c r="F238" i="3" s="1"/>
  <c r="B238" i="3" s="1"/>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M231" i="3"/>
  <c r="F231" i="3"/>
  <c r="B231" i="3" s="1"/>
  <c r="L230" i="3"/>
  <c r="M230" i="3"/>
  <c r="F230" i="3" s="1"/>
  <c r="B230" i="3" s="1"/>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M215" i="3"/>
  <c r="F215" i="3"/>
  <c r="B215" i="3" s="1"/>
  <c r="L214" i="3"/>
  <c r="M214" i="3"/>
  <c r="F214" i="3" s="1"/>
  <c r="B214" i="3" s="1"/>
  <c r="L213" i="3"/>
  <c r="F213" i="3" s="1"/>
  <c r="B213" i="3" s="1"/>
  <c r="M213" i="3"/>
  <c r="F212" i="3"/>
  <c r="L210" i="3"/>
  <c r="M210" i="3"/>
  <c r="F210" i="3"/>
  <c r="B210" i="3" s="1"/>
  <c r="L209" i="3"/>
  <c r="F209" i="3" s="1"/>
  <c r="B209" i="3" s="1"/>
  <c r="L208" i="3"/>
  <c r="F208" i="3" s="1"/>
  <c r="B208" i="3" s="1"/>
  <c r="L207" i="3"/>
  <c r="M207" i="3"/>
  <c r="L206" i="3"/>
  <c r="M206" i="3"/>
  <c r="L205" i="3"/>
  <c r="M205" i="3"/>
  <c r="L204" i="3"/>
  <c r="M204" i="3"/>
  <c r="L203" i="3"/>
  <c r="M203" i="3"/>
  <c r="L202" i="3"/>
  <c r="F202" i="3" s="1"/>
  <c r="B202" i="3" s="1"/>
  <c r="M202" i="3"/>
  <c r="L201" i="3"/>
  <c r="M201" i="3"/>
  <c r="L200" i="3"/>
  <c r="M200" i="3"/>
  <c r="F200" i="3" s="1"/>
  <c r="B200" i="3" s="1"/>
  <c r="L199" i="3"/>
  <c r="B151" i="3"/>
  <c r="B150" i="3"/>
  <c r="B143" i="3"/>
  <c r="B136" i="3"/>
  <c r="B135" i="3"/>
  <c r="B131" i="3"/>
  <c r="B128" i="3"/>
  <c r="B123" i="3"/>
  <c r="B120" i="3"/>
  <c r="B119" i="3"/>
  <c r="B118" i="3"/>
  <c r="B115" i="3"/>
  <c r="B112" i="3"/>
  <c r="B110" i="3"/>
  <c r="B107" i="3"/>
  <c r="B104" i="3"/>
  <c r="B103" i="3"/>
  <c r="B99" i="3"/>
  <c r="B96" i="3"/>
  <c r="B95" i="3"/>
  <c r="B94" i="3"/>
  <c r="B91" i="3"/>
  <c r="B88" i="3"/>
  <c r="B87" i="3"/>
  <c r="B83" i="3"/>
  <c r="B79" i="3"/>
  <c r="B75" i="3"/>
  <c r="B71" i="3"/>
  <c r="B67" i="3"/>
  <c r="B63" i="3"/>
  <c r="B59" i="3"/>
  <c r="B55" i="3"/>
  <c r="B51" i="3"/>
  <c r="B38" i="3"/>
  <c r="B29" i="3"/>
  <c r="B28" i="3"/>
  <c r="L7" i="3"/>
  <c r="F7" i="3"/>
  <c r="F4" i="3" s="1"/>
  <c r="F261"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518" i="1"/>
  <c r="C506" i="37" s="1"/>
  <c r="D14" i="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2"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47" i="42"/>
  <c r="F46" i="36"/>
  <c r="F50" i="36"/>
  <c r="F114" i="36"/>
  <c r="F43" i="36"/>
  <c r="F13" i="36"/>
  <c r="F29" i="36"/>
  <c r="F73" i="36"/>
  <c r="F97" i="36"/>
  <c r="F42" i="36"/>
  <c r="H66" i="37" l="1"/>
  <c r="H71" i="37"/>
  <c r="H644" i="37"/>
  <c r="F201" i="3"/>
  <c r="B201" i="3" s="1"/>
  <c r="H1213" i="37"/>
  <c r="F122" i="36"/>
  <c r="G1213" i="37"/>
  <c r="E264" i="3"/>
  <c r="B264" i="3" s="1"/>
  <c r="F405" i="1"/>
  <c r="F386" i="1"/>
  <c r="F196" i="1"/>
  <c r="F205" i="3"/>
  <c r="B205" i="3" s="1"/>
  <c r="F177" i="1"/>
  <c r="F135" i="1"/>
  <c r="M199" i="3"/>
  <c r="F199" i="3" s="1"/>
  <c r="B199" i="3" s="1"/>
  <c r="G164" i="3"/>
  <c r="E164" i="3" s="1"/>
  <c r="B164" i="3" s="1"/>
  <c r="G5" i="3"/>
  <c r="E5" i="3" s="1"/>
  <c r="B5" i="3" s="1"/>
  <c r="I14" i="3"/>
  <c r="H7" i="3"/>
  <c r="E260" i="3"/>
  <c r="B260" i="3" s="1"/>
  <c r="I7" i="3"/>
  <c r="E43" i="3"/>
  <c r="B43" i="3" s="1"/>
  <c r="E41" i="3"/>
  <c r="B41" i="3" s="1"/>
  <c r="E31" i="3"/>
  <c r="B31" i="3" s="1"/>
  <c r="G639" i="37"/>
  <c r="G638" i="37"/>
  <c r="G387" i="37"/>
  <c r="F421" i="1"/>
  <c r="E47" i="3"/>
  <c r="B47" i="3" s="1"/>
  <c r="F207" i="3"/>
  <c r="B207" i="3" s="1"/>
  <c r="F206" i="3"/>
  <c r="B206" i="3" s="1"/>
  <c r="G166" i="37"/>
  <c r="G164" i="37"/>
  <c r="G163" i="37"/>
  <c r="G160" i="37"/>
  <c r="G159" i="37"/>
  <c r="F204" i="3"/>
  <c r="B204" i="3" s="1"/>
  <c r="E141" i="1"/>
  <c r="D131" i="37" s="1"/>
  <c r="D134" i="1"/>
  <c r="C124" i="37" s="1"/>
  <c r="H124" i="37" s="1"/>
  <c r="G117" i="37"/>
  <c r="G73" i="37"/>
  <c r="E35" i="3"/>
  <c r="B35" i="3" s="1"/>
  <c r="G65" i="37"/>
  <c r="H64" i="37"/>
  <c r="G59" i="37"/>
  <c r="G1257" i="37"/>
  <c r="G1255" i="37"/>
  <c r="G1253" i="37"/>
  <c r="G1251" i="37"/>
  <c r="G1227" i="37"/>
  <c r="E283" i="3"/>
  <c r="B283" i="3" s="1"/>
  <c r="G1225" i="37"/>
  <c r="G1223" i="37"/>
  <c r="E280" i="3"/>
  <c r="B280" i="3" s="1"/>
  <c r="G1231" i="37"/>
  <c r="E263" i="3"/>
  <c r="B263" i="3" s="1"/>
  <c r="G1209" i="37"/>
  <c r="E285" i="3"/>
  <c r="B285" i="3" s="1"/>
  <c r="E175" i="27"/>
  <c r="D1140" i="37" s="1"/>
  <c r="G1142" i="37"/>
  <c r="G1129" i="37"/>
  <c r="G1056" i="37"/>
  <c r="G1021" i="37"/>
  <c r="G1019" i="37"/>
  <c r="F51" i="27"/>
  <c r="G1008" i="37"/>
  <c r="G1007" i="37"/>
  <c r="G989" i="37"/>
  <c r="G986" i="37"/>
  <c r="G980" i="37"/>
  <c r="K59" i="42"/>
  <c r="H1553" i="37"/>
  <c r="G1552" i="37"/>
  <c r="G1548" i="37"/>
  <c r="G1547" i="37"/>
  <c r="G1544" i="37"/>
  <c r="G1543" i="37"/>
  <c r="G1527" i="37"/>
  <c r="G1523" i="37"/>
  <c r="G1512" i="37"/>
  <c r="G1492" i="37"/>
  <c r="G1491" i="37"/>
  <c r="H1489" i="37"/>
  <c r="G1476" i="37"/>
  <c r="G1475" i="37"/>
  <c r="H1473" i="37"/>
  <c r="F203" i="3"/>
  <c r="B203" i="3" s="1"/>
  <c r="E30" i="3"/>
  <c r="B30" i="3" s="1"/>
  <c r="C412" i="37"/>
  <c r="F424" i="1"/>
  <c r="H41" i="37"/>
  <c r="B265" i="3"/>
  <c r="G179" i="3"/>
  <c r="E179" i="3" s="1"/>
  <c r="B179" i="3" s="1"/>
  <c r="G481" i="37"/>
  <c r="H195" i="37"/>
  <c r="H162" i="37"/>
  <c r="D628" i="1"/>
  <c r="E92" i="27"/>
  <c r="D1057" i="37" s="1"/>
  <c r="H1057" i="37" s="1"/>
  <c r="D1058" i="37"/>
  <c r="F96" i="36"/>
  <c r="K55" i="42"/>
  <c r="F101" i="36"/>
  <c r="F125" i="36"/>
  <c r="F35" i="1"/>
  <c r="F68" i="1"/>
  <c r="F109" i="1"/>
  <c r="F130" i="1"/>
  <c r="F134" i="1"/>
  <c r="F148" i="1"/>
  <c r="F167" i="1"/>
  <c r="F185" i="1"/>
  <c r="F218" i="1"/>
  <c r="F224" i="1"/>
  <c r="F277" i="1"/>
  <c r="F290" i="1"/>
  <c r="F303" i="1"/>
  <c r="F342" i="1"/>
  <c r="F425" i="1"/>
  <c r="F433" i="1"/>
  <c r="F505" i="1"/>
  <c r="F593" i="1"/>
  <c r="F615" i="1"/>
  <c r="F635" i="1"/>
  <c r="E50" i="1"/>
  <c r="D40" i="37" s="1"/>
  <c r="E354" i="1"/>
  <c r="D343" i="37" s="1"/>
  <c r="H328" i="37"/>
  <c r="H304" i="37"/>
  <c r="D147" i="1"/>
  <c r="D116" i="1"/>
  <c r="C106" i="37" s="1"/>
  <c r="D85" i="1"/>
  <c r="C75" i="37" s="1"/>
  <c r="H76" i="37"/>
  <c r="D13" i="1"/>
  <c r="C3" i="37" s="1"/>
  <c r="H19" i="37"/>
  <c r="D399" i="1"/>
  <c r="C388" i="37" s="1"/>
  <c r="G388" i="37" s="1"/>
  <c r="G223" i="37"/>
  <c r="D204" i="1"/>
  <c r="C194" i="37" s="1"/>
  <c r="D160" i="1"/>
  <c r="F160" i="1" s="1"/>
  <c r="D583" i="1"/>
  <c r="C571" i="37" s="1"/>
  <c r="D18" i="27"/>
  <c r="C983" i="37" s="1"/>
  <c r="F58" i="27"/>
  <c r="F69" i="27"/>
  <c r="D75" i="27"/>
  <c r="C1040" i="37" s="1"/>
  <c r="F76" i="27"/>
  <c r="D92" i="27"/>
  <c r="C1057" i="37" s="1"/>
  <c r="G1057" i="37" s="1"/>
  <c r="D139" i="27"/>
  <c r="C1104" i="37" s="1"/>
  <c r="F140" i="27"/>
  <c r="D151" i="27"/>
  <c r="F154" i="27"/>
  <c r="E187" i="27"/>
  <c r="D1152" i="37" s="1"/>
  <c r="F188" i="27"/>
  <c r="D203" i="27"/>
  <c r="F221" i="27"/>
  <c r="F231" i="27"/>
  <c r="E235" i="27"/>
  <c r="D1200" i="37" s="1"/>
  <c r="F236" i="27"/>
  <c r="F247" i="27"/>
  <c r="D254" i="27"/>
  <c r="C1219" i="37" s="1"/>
  <c r="F255" i="27"/>
  <c r="E45" i="33"/>
  <c r="D1457" i="37" s="1"/>
  <c r="H1389" i="37"/>
  <c r="G1389" i="37"/>
  <c r="H1357" i="37"/>
  <c r="H1295" i="37"/>
  <c r="H1497" i="37"/>
  <c r="G1497" i="37"/>
  <c r="D13" i="30"/>
  <c r="C1469" i="37" s="1"/>
  <c r="H1469" i="37" s="1"/>
  <c r="H1557" i="37"/>
  <c r="G1557" i="37"/>
  <c r="K20" i="37"/>
  <c r="B277" i="3"/>
  <c r="I1439" i="37"/>
  <c r="I1437" i="37"/>
  <c r="I1435" i="37"/>
  <c r="B278" i="3"/>
  <c r="B276" i="3"/>
  <c r="B270" i="3"/>
  <c r="B268" i="3"/>
  <c r="H1339" i="37"/>
  <c r="H1365" i="37"/>
  <c r="H1369"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I1467" i="37" s="1"/>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I1431" i="37"/>
  <c r="I1429" i="37"/>
  <c r="I1427" i="37"/>
  <c r="G1362" i="37"/>
  <c r="G1360" i="37"/>
  <c r="G1358" i="37"/>
  <c r="G1334" i="37"/>
  <c r="G1330" i="37"/>
  <c r="G1328" i="37"/>
  <c r="G1326" i="37"/>
  <c r="G1315" i="37"/>
  <c r="G1313" i="37"/>
  <c r="G1311" i="37"/>
  <c r="G1294" i="37"/>
  <c r="G1290"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H281" i="3"/>
  <c r="G1463" i="37"/>
  <c r="H1463" i="37"/>
  <c r="G507" i="37"/>
  <c r="H507" i="37"/>
  <c r="G392" i="37"/>
  <c r="H392" i="37"/>
  <c r="G344" i="37"/>
  <c r="H344" i="37"/>
  <c r="G248" i="37"/>
  <c r="H248" i="37"/>
  <c r="G235" i="37"/>
  <c r="H235" i="37"/>
  <c r="G546" i="37"/>
  <c r="H546"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647" i="1"/>
  <c r="E302" i="1"/>
  <c r="E147" i="1"/>
  <c r="D137" i="37" s="1"/>
  <c r="E134" i="1"/>
  <c r="D124" i="37" s="1"/>
  <c r="E56" i="1"/>
  <c r="D46" i="37" s="1"/>
  <c r="E487" i="1"/>
  <c r="D475" i="37" s="1"/>
  <c r="E399" i="1"/>
  <c r="D388" i="37" s="1"/>
  <c r="E268" i="1"/>
  <c r="D258" i="37" s="1"/>
  <c r="E232" i="1"/>
  <c r="D222" i="37" s="1"/>
  <c r="E223" i="1"/>
  <c r="D213" i="37" s="1"/>
  <c r="H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116" i="1"/>
  <c r="F233" i="1"/>
  <c r="F245" i="1"/>
  <c r="J47" i="42"/>
  <c r="K54" i="42"/>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31" i="1"/>
  <c r="E583" i="1"/>
  <c r="D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18" i="37"/>
  <c r="G296" i="37"/>
  <c r="G175" i="37"/>
  <c r="G328" i="37"/>
  <c r="G304" i="37"/>
  <c r="G106" i="37"/>
  <c r="G91" i="37"/>
  <c r="G76" i="37"/>
  <c r="G162" i="37"/>
  <c r="G138" i="37"/>
  <c r="G128" i="37"/>
  <c r="G33" i="37"/>
  <c r="G132" i="37"/>
  <c r="G112" i="37"/>
  <c r="G70" i="37"/>
  <c r="G64" i="37"/>
  <c r="G58" i="37"/>
  <c r="G50" i="37"/>
  <c r="G19" i="37"/>
  <c r="G194" i="37" l="1"/>
  <c r="H24" i="3"/>
  <c r="E24" i="3" s="1"/>
  <c r="B24" i="3" s="1"/>
  <c r="G124" i="37"/>
  <c r="F151" i="27"/>
  <c r="F84" i="27"/>
  <c r="G1040" i="37"/>
  <c r="G983" i="37"/>
  <c r="D13" i="27"/>
  <c r="J43" i="42" s="1"/>
  <c r="F18" i="27"/>
  <c r="G1469" i="37"/>
  <c r="E163" i="3"/>
  <c r="B163" i="3" s="1"/>
  <c r="H1104" i="37"/>
  <c r="C137" i="37"/>
  <c r="F147" i="1"/>
  <c r="G4" i="37"/>
  <c r="G336" i="37"/>
  <c r="I1448" i="37"/>
  <c r="I1451" i="37"/>
  <c r="I1455" i="37"/>
  <c r="I1461" i="37"/>
  <c r="I1464" i="37"/>
  <c r="F75" i="27"/>
  <c r="G571" i="37"/>
  <c r="F85" i="1"/>
  <c r="F13" i="1"/>
  <c r="D47" i="30"/>
  <c r="C1503" i="37" s="1"/>
  <c r="E234" i="27"/>
  <c r="K46" i="42" s="1"/>
  <c r="F204" i="1"/>
  <c r="G1049" i="37"/>
  <c r="H635" i="37"/>
  <c r="F583"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G291" i="3"/>
  <c r="E291" i="3" s="1"/>
  <c r="B291" i="3" s="1"/>
  <c r="H506" i="37"/>
  <c r="I1446" i="37"/>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E74" i="27"/>
  <c r="G616" i="37"/>
  <c r="H616" i="37"/>
  <c r="D1199" i="37" l="1"/>
  <c r="F13" i="27"/>
  <c r="G295" i="3"/>
  <c r="E295" i="3" s="1"/>
  <c r="B295" i="3" s="1"/>
  <c r="K57" i="42"/>
  <c r="G1116" i="37"/>
  <c r="G137" i="37"/>
  <c r="H137" i="37"/>
  <c r="C149" i="37"/>
  <c r="D292" i="1"/>
  <c r="D293" i="1" s="1"/>
  <c r="F159" i="1"/>
  <c r="J40" i="42"/>
  <c r="C1199" i="37"/>
  <c r="F234" i="27"/>
  <c r="J46" i="42"/>
  <c r="C1039" i="37"/>
  <c r="J44" i="42"/>
  <c r="F74" i="27"/>
  <c r="D1139" i="37"/>
  <c r="K45" i="42"/>
  <c r="E173" i="27"/>
  <c r="D1138" i="37" s="1"/>
  <c r="G290" i="37"/>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8" i="3" s="1"/>
  <c r="E298" i="3" s="1"/>
  <c r="C4" i="30"/>
  <c r="L37" i="37" s="1"/>
  <c r="G978"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K29" i="37" s="1"/>
  <c r="J3" i="3" l="1"/>
  <c r="I9" i="3" s="1"/>
  <c r="K2" i="37"/>
  <c r="L28" i="37"/>
  <c r="G8" i="3" s="1"/>
  <c r="E8" i="3" s="1"/>
  <c r="B8" i="3" s="1"/>
  <c r="H158" i="3"/>
  <c r="G158" i="3" s="1"/>
  <c r="E158" i="3" s="1"/>
  <c r="E4" i="1"/>
  <c r="L33" i="37" s="1"/>
  <c r="L29" i="37"/>
  <c r="H6" i="3"/>
  <c r="E6" i="3" s="1"/>
  <c r="K16" i="3"/>
  <c r="I21" i="3"/>
  <c r="K28" i="37"/>
  <c r="J6" i="42"/>
  <c r="H21" i="3" l="1"/>
  <c r="J15" i="3"/>
  <c r="I16" i="3"/>
  <c r="K14" i="3"/>
  <c r="L19" i="3"/>
  <c r="J11" i="3"/>
  <c r="K11" i="3"/>
  <c r="I12" i="3"/>
  <c r="H22" i="3"/>
  <c r="M19" i="3"/>
  <c r="J12" i="3"/>
  <c r="J16" i="3"/>
  <c r="G19" i="3"/>
  <c r="H20" i="3"/>
  <c r="G21" i="3"/>
  <c r="K13" i="3"/>
  <c r="K9" i="3"/>
  <c r="J14" i="3"/>
  <c r="E14" i="3" s="1"/>
  <c r="B14" i="3" s="1"/>
  <c r="I10" i="3"/>
  <c r="J10" i="3"/>
  <c r="M20" i="3"/>
  <c r="H19" i="3"/>
  <c r="M259" i="3"/>
  <c r="L259" i="3"/>
  <c r="G20" i="3"/>
  <c r="L20" i="3"/>
  <c r="G22" i="3"/>
  <c r="J17" i="3"/>
  <c r="J21" i="3"/>
  <c r="J13" i="3"/>
  <c r="J9" i="3"/>
  <c r="E9" i="3" s="1"/>
  <c r="B9" i="3" s="1"/>
  <c r="K17" i="3"/>
  <c r="K15" i="3"/>
  <c r="K12" i="3"/>
  <c r="K10" i="3"/>
  <c r="I17" i="3"/>
  <c r="E17" i="3" s="1"/>
  <c r="B17" i="3" s="1"/>
  <c r="I15" i="3"/>
  <c r="I13" i="3"/>
  <c r="E13" i="3" s="1"/>
  <c r="B13" i="3" s="1"/>
  <c r="I11" i="3"/>
  <c r="B6" i="3"/>
  <c r="B158" i="3"/>
  <c r="E23" i="3"/>
  <c r="E25" i="42" s="1"/>
  <c r="E16" i="3" l="1"/>
  <c r="B16" i="3" s="1"/>
  <c r="E15" i="3"/>
  <c r="B15" i="3" s="1"/>
  <c r="E11" i="3"/>
  <c r="B11" i="3" s="1"/>
  <c r="F19" i="3"/>
  <c r="E10" i="3"/>
  <c r="B10" i="3" s="1"/>
  <c r="E20" i="3"/>
  <c r="E22" i="3"/>
  <c r="B22" i="3" s="1"/>
  <c r="E21" i="3"/>
  <c r="B21" i="3" s="1"/>
  <c r="E12" i="3"/>
  <c r="B12" i="3" s="1"/>
  <c r="E19" i="3"/>
  <c r="B19" i="3" s="1"/>
  <c r="F259" i="3"/>
  <c r="F23" i="3" s="1"/>
  <c r="F20" i="3"/>
  <c r="B20" i="3" s="1"/>
  <c r="E18" i="3" l="1"/>
  <c r="B259" i="3"/>
  <c r="E4" i="3"/>
  <c r="E3" i="3" s="1"/>
  <c r="F18" i="3"/>
  <c r="F3" i="3" s="1"/>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<sst xmlns="http://schemas.openxmlformats.org/spreadsheetml/2006/main" count="4758" uniqueCount="4301">
  <si>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</si>
  <si>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</si>
  <si>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</si>
  <si>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</si>
  <si>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</si>
  <si>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</si>
  <si>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</si>
  <si>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</si>
  <si>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</si>
  <si>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</si>
  <si>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</si>
  <si>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</si>
  <si>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</si>
  <si>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</si>
  <si>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</si>
  <si>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</si>
  <si>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</si>
  <si>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</si>
  <si>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</si>
  <si>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</si>
  <si>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</si>
  <si>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</si>
  <si>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</si>
  <si>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</si>
  <si>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</si>
  <si>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</si>
  <si>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</si>
  <si>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</si>
  <si>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</si>
  <si>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</si>
  <si>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</si>
  <si>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</si>
  <si>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</si>
  <si>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</si>
  <si>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</si>
  <si>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</si>
  <si>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</si>
  <si>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</si>
  <si>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</si>
  <si>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</si>
  <si>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</si>
  <si>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</si>
  <si>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</si>
  <si>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</si>
  <si>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</si>
  <si>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</si>
  <si>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</si>
  <si>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</si>
  <si>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</si>
  <si>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</si>
  <si>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</si>
  <si>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</si>
  <si>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</si>
  <si>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</si>
  <si>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</si>
  <si>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</si>
  <si>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</si>
  <si>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</si>
  <si>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</si>
  <si>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</si>
  <si>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</si>
  <si>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</si>
  <si>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</si>
  <si>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</si>
  <si>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</si>
  <si>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</si>
  <si>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</si>
  <si>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</si>
  <si>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</si>
  <si>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</si>
  <si>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</si>
  <si>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</si>
  <si>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</si>
  <si>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</si>
  <si>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</si>
  <si>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</si>
  <si>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</si>
  <si>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</si>
  <si>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</si>
  <si>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</si>
  <si>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</si>
  <si>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</si>
  <si>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</si>
  <si>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</si>
  <si>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</si>
  <si>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</si>
  <si>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</si>
  <si>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</si>
  <si>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</si>
  <si>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</si>
  <si>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</si>
  <si>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</si>
  <si>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</si>
  <si>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</si>
  <si>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</si>
  <si>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</si>
  <si>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</si>
  <si>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</si>
  <si>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</si>
  <si>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</si>
  <si>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</si>
  <si>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</si>
  <si>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</si>
  <si>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</si>
  <si>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</si>
  <si>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</si>
  <si>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</si>
  <si>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</si>
  <si>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</si>
  <si>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</si>
  <si>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</si>
  <si>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</si>
  <si>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</si>
  <si>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</si>
  <si>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</si>
  <si>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</si>
  <si>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</si>
  <si>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</si>
  <si>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</si>
  <si>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</si>
  <si>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</si>
  <si>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</si>
  <si>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</si>
  <si>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</si>
  <si>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</si>
  <si>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</si>
  <si>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</si>
  <si>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</si>
  <si>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</si>
  <si>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</si>
  <si>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</si>
  <si>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</si>
  <si>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</si>
  <si>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</si>
  <si>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</si>
  <si>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</si>
  <si>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</si>
  <si>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</si>
  <si>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</si>
  <si>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</si>
  <si>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</si>
  <si>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</si>
  <si>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</si>
  <si>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</si>
  <si>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</si>
  <si>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</si>
  <si>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</si>
  <si>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</si>
  <si>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</si>
  <si>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</si>
  <si>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</si>
  <si>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</si>
  <si>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</si>
  <si>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</si>
  <si>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</si>
  <si>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</si>
  <si>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</si>
  <si>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</si>
  <si>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</si>
  <si>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</si>
  <si>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</si>
  <si>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</si>
  <si>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</si>
  <si>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</si>
  <si>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</si>
  <si>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</si>
  <si>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</si>
  <si>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</si>
  <si>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</si>
  <si>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</si>
  <si>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</si>
  <si>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</si>
  <si>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</si>
  <si>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</si>
  <si>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</si>
  <si>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</si>
  <si>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</si>
  <si>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</si>
  <si>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</si>
  <si>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</si>
  <si>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</si>
  <si>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</si>
  <si>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</si>
  <si>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</si>
  <si>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</si>
  <si>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</si>
  <si>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</si>
  <si>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</si>
  <si>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</si>
  <si>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</si>
  <si>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</si>
  <si>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</si>
  <si>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</si>
  <si>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</si>
  <si>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</si>
  <si>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</si>
  <si>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</si>
  <si>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</si>
  <si>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</si>
  <si>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</si>
  <si>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</si>
  <si>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</si>
  <si>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</si>
  <si>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</si>
  <si>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</si>
  <si>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</si>
  <si>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</si>
  <si>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</si>
  <si>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</si>
  <si>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</si>
  <si>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</si>
  <si>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</si>
  <si>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</si>
  <si>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</si>
  <si>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</si>
  <si>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</si>
  <si>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</si>
  <si>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</si>
  <si>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</si>
  <si>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</si>
  <si>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</si>
  <si>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</si>
  <si>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</si>
  <si>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</si>
  <si>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</si>
  <si>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</si>
  <si>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</si>
  <si>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</si>
  <si>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</si>
  <si>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</si>
  <si>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</si>
  <si>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</si>
  <si>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</si>
  <si>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</si>
  <si>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</si>
  <si>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</si>
  <si>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</si>
  <si>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</si>
  <si>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</si>
  <si>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</si>
  <si>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</si>
  <si>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</si>
  <si>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</si>
  <si>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</si>
  <si>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</si>
  <si>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</si>
  <si>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</si>
  <si>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</si>
  <si>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</si>
  <si>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</si>
  <si>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</si>
  <si>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</si>
  <si>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</si>
  <si>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</si>
  <si>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</si>
  <si>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</si>
  <si>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</si>
  <si>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</si>
  <si>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</si>
  <si>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</si>
  <si>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</si>
  <si>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</si>
  <si>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</si>
  <si>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</si>
  <si>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</si>
  <si>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</si>
  <si>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</si>
  <si>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</si>
  <si>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</si>
  <si>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</si>
  <si>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</si>
  <si>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</si>
  <si>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</si>
  <si>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</si>
  <si>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</si>
  <si>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</si>
  <si>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</si>
  <si>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</si>
  <si>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</si>
  <si>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</si>
  <si>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</si>
  <si>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</si>
  <si>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</si>
  <si>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</si>
  <si>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</si>
  <si>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</si>
  <si>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</si>
  <si>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</si>
  <si>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</si>
  <si>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</si>
  <si>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</si>
  <si>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</si>
  <si>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</si>
  <si>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</si>
  <si>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</si>
  <si>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</si>
  <si>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</si>
  <si>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</si>
  <si>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</si>
  <si>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</si>
  <si>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</si>
  <si>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</si>
  <si>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</si>
  <si>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</si>
  <si>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</si>
  <si>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</si>
  <si>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</si>
  <si>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</si>
  <si>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</si>
  <si>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</si>
  <si>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</si>
  <si>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</si>
  <si>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</si>
  <si>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</si>
  <si>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</si>
  <si>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</si>
  <si>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</si>
  <si>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</si>
  <si>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</si>
  <si>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</si>
  <si>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</si>
  <si>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</si>
  <si>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</si>
  <si>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</si>
  <si>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</si>
  <si>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</si>
  <si>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</si>
  <si>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</si>
  <si>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</si>
  <si>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</si>
  <si>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</si>
  <si>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</si>
  <si>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</si>
  <si>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</si>
  <si>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</si>
  <si>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</si>
  <si>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</si>
  <si>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</si>
  <si>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</si>
  <si>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</si>
  <si>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</si>
  <si>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</si>
  <si>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</si>
  <si>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</si>
  <si>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</si>
  <si>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</si>
  <si>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</si>
  <si>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</si>
  <si>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</si>
  <si>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</si>
  <si>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</si>
  <si>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</si>
  <si>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</si>
  <si>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</si>
  <si>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</si>
  <si>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</si>
  <si>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</si>
  <si>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</si>
  <si>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</si>
  <si>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</si>
  <si>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</si>
  <si>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</si>
  <si>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</si>
  <si>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</si>
  <si>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</si>
  <si>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</si>
  <si>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</si>
  <si>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</si>
  <si>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</si>
  <si>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</si>
  <si>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</si>
  <si>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</si>
  <si>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</si>
  <si>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</si>
  <si>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</si>
  <si>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</si>
  <si>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</si>
  <si>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</si>
  <si>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</si>
  <si>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</si>
  <si>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</si>
  <si>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</si>
  <si>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</si>
  <si>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</si>
  <si>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</si>
  <si>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</si>
  <si>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</si>
  <si>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</si>
  <si>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</si>
  <si>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</si>
  <si>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</si>
  <si>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</si>
  <si>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</si>
  <si>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</si>
  <si>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</si>
  <si>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</si>
  <si>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</si>
  <si>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</si>
  <si>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</si>
  <si>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</si>
  <si>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</si>
  <si>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</si>
  <si>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</si>
  <si>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</si>
  <si>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</si>
  <si>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</si>
  <si>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</si>
  <si>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</si>
  <si>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</si>
  <si>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</si>
  <si>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</si>
  <si>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</si>
  <si>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</si>
  <si>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</si>
  <si>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</si>
  <si>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</si>
  <si>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</si>
  <si>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</si>
  <si>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</si>
  <si>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</si>
  <si>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</si>
  <si>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</si>
  <si>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</si>
  <si>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</si>
  <si>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</si>
  <si>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</si>
  <si>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</si>
  <si>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</si>
  <si>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</si>
  <si>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</si>
  <si>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</si>
  <si>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</si>
  <si>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</si>
  <si>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</si>
  <si>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</si>
  <si>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</si>
  <si>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</si>
  <si>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</si>
  <si>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</si>
  <si>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</si>
  <si>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</si>
  <si>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</si>
  <si>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</si>
  <si>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</si>
  <si>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</si>
  <si>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</si>
  <si>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</si>
  <si>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</si>
  <si>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</si>
  <si>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</si>
  <si>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</si>
  <si>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</si>
  <si>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</si>
  <si>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</si>
  <si>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</si>
  <si>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</si>
  <si>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</si>
  <si>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</si>
  <si>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</si>
  <si>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</si>
  <si>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</si>
  <si>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</si>
  <si>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</si>
  <si>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</si>
  <si>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</si>
  <si>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</si>
  <si>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</si>
  <si>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</si>
  <si>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</si>
  <si>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</si>
  <si>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</si>
  <si>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</si>
  <si>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</si>
  <si>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</si>
  <si>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</si>
  <si>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</si>
  <si>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</si>
  <si>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</si>
  <si>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</si>
  <si>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</si>
  <si>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</si>
  <si>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</si>
  <si>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</si>
  <si>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</si>
  <si>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</si>
  <si>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</si>
  <si>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</si>
  <si>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</si>
  <si>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</si>
  <si>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</si>
  <si>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</si>
  <si>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</si>
  <si>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</si>
  <si>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</si>
  <si>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</si>
  <si>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</si>
  <si>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</si>
  <si>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</si>
  <si>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</si>
  <si>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</si>
  <si>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</si>
  <si>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</si>
  <si>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</si>
  <si>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</si>
  <si>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</si>
  <si>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</si>
  <si>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</si>
  <si>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</si>
  <si>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</si>
  <si>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</si>
  <si>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</si>
  <si>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</si>
  <si>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</si>
  <si>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</si>
  <si>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</si>
  <si>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</si>
  <si>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</si>
  <si>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</si>
  <si>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</si>
  <si>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</si>
  <si>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</si>
  <si>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</si>
  <si>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</si>
  <si>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</si>
  <si>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</si>
  <si>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</si>
  <si>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</si>
  <si>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</si>
  <si>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</si>
  <si>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</si>
  <si>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</si>
  <si>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</si>
  <si>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</si>
  <si>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</si>
  <si>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</si>
  <si>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</si>
  <si>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</si>
  <si>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</si>
  <si>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</si>
  <si>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</si>
  <si>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</si>
  <si>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</si>
  <si>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</si>
  <si>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</si>
  <si>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</si>
  <si>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</si>
  <si>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</si>
  <si>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</si>
  <si>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</si>
  <si>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</si>
  <si>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</si>
  <si>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</si>
  <si>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</si>
  <si>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</si>
  <si>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</si>
  <si>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</si>
  <si>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</si>
  <si>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</si>
  <si>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</si>
  <si>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</si>
  <si>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</si>
  <si>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</si>
  <si>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</si>
  <si>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</si>
  <si>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</si>
  <si>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</si>
  <si>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</si>
  <si>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</si>
  <si>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</si>
  <si>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</si>
  <si>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</si>
  <si>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</si>
  <si>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</si>
  <si>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</si>
  <si>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</si>
  <si>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</si>
  <si>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</si>
  <si>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</si>
  <si>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</si>
  <si>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</si>
  <si>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</si>
  <si>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</si>
  <si>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</si>
  <si>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</si>
  <si>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</si>
  <si>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</si>
  <si>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</si>
  <si>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</si>
  <si>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</si>
  <si>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</si>
  <si>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</si>
  <si>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</si>
  <si>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</si>
  <si>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</si>
  <si>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</si>
  <si>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</si>
  <si>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</si>
  <si>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</si>
  <si>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</si>
  <si>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</si>
  <si>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</si>
  <si>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</si>
  <si>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</si>
  <si>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</si>
  <si>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</si>
  <si>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</si>
  <si>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</si>
  <si>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</si>
  <si>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</si>
  <si>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</si>
  <si>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</si>
  <si>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</si>
  <si>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</si>
  <si>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</si>
  <si>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</si>
  <si>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</si>
  <si>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</si>
  <si>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</si>
  <si>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</si>
  <si>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</si>
  <si>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</si>
  <si>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</si>
  <si>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</si>
  <si>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</si>
  <si>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</si>
  <si>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</si>
  <si>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</si>
  <si>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</si>
  <si>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</si>
  <si>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</si>
  <si>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</si>
  <si>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</si>
  <si>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</si>
  <si>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</si>
  <si>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</si>
  <si>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</si>
  <si>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</si>
  <si>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</si>
  <si>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</si>
  <si>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</si>
  <si>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</si>
  <si>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</si>
  <si>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</si>
  <si>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</si>
  <si>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</si>
  <si>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</si>
  <si>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</si>
  <si>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</si>
  <si>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</si>
  <si>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</si>
  <si>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</si>
  <si>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</si>
  <si>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</si>
  <si>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</si>
  <si>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</si>
  <si>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</si>
  <si>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</si>
  <si>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</si>
  <si>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</si>
  <si>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</si>
  <si>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</si>
  <si>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</si>
  <si>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</si>
  <si>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</si>
  <si>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</si>
  <si>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</si>
  <si>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</si>
  <si>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</si>
  <si>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</si>
  <si>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</si>
  <si>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</si>
  <si>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</si>
  <si>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</si>
  <si>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</si>
  <si>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</si>
  <si>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</si>
  <si>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</si>
  <si>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</si>
  <si>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</si>
  <si>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</si>
  <si>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</si>
  <si>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</si>
  <si>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</si>
  <si>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</si>
  <si>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</si>
  <si>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</si>
  <si>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</si>
  <si>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</si>
  <si>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</si>
  <si>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</si>
  <si>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</si>
  <si>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</si>
  <si>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</si>
  <si>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</si>
  <si>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</si>
  <si>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</si>
  <si>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</si>
  <si>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</si>
  <si>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</si>
  <si>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</si>
  <si>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</si>
  <si>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</si>
  <si>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</si>
  <si>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</si>
  <si>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</si>
  <si>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</si>
  <si>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</si>
  <si>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</si>
  <si>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</si>
  <si>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</si>
  <si>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</si>
  <si>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</si>
  <si>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</si>
  <si>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</si>
  <si>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</si>
  <si>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</si>
  <si>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</si>
  <si>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</si>
  <si>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</si>
  <si>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</si>
  <si>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</si>
  <si>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</si>
  <si>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</si>
  <si>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</si>
  <si>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</si>
  <si>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</si>
  <si>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</si>
  <si>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</si>
  <si>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</si>
  <si>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</si>
  <si>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</si>
  <si>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</si>
  <si>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</si>
  <si>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</si>
  <si>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</si>
  <si>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</si>
  <si>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</si>
  <si>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</si>
  <si>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</si>
  <si>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</si>
  <si>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</si>
  <si>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</si>
  <si>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</si>
  <si>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</si>
  <si>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</si>
  <si>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</si>
  <si>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</si>
  <si>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</si>
  <si>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</si>
  <si>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</si>
  <si>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</si>
  <si>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</si>
  <si>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</si>
  <si>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</si>
  <si>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</si>
  <si>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</si>
  <si>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</si>
  <si>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</si>
  <si>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</si>
  <si>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</si>
  <si>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</si>
  <si>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</si>
  <si>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</si>
  <si>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</si>
  <si>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</si>
  <si>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</si>
  <si>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</si>
  <si>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</si>
  <si>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</si>
  <si>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</si>
  <si>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</si>
  <si>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</si>
  <si>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</si>
  <si>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</si>
  <si>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</si>
  <si>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</si>
  <si>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</si>
  <si>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</si>
  <si>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</si>
  <si>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</si>
  <si>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</si>
  <si>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</si>
  <si>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</si>
  <si>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</si>
  <si>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</si>
  <si>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</si>
  <si>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</si>
  <si>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</si>
  <si>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</si>
  <si>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</si>
  <si>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</si>
  <si>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</si>
  <si>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</si>
  <si>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</si>
  <si>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</si>
  <si>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</si>
  <si>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</si>
  <si>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</si>
  <si>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</si>
  <si>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</si>
  <si>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</si>
  <si>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</si>
  <si>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</si>
  <si>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</si>
  <si>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</si>
  <si>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</si>
  <si>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</si>
  <si>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</si>
  <si>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</si>
  <si>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</si>
  <si>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</si>
  <si>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</si>
  <si>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</si>
  <si>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</si>
  <si>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</si>
  <si>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</si>
  <si>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</si>
  <si>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</si>
  <si>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</si>
  <si>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</si>
  <si>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</si>
  <si>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</si>
  <si>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</si>
  <si>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</si>
  <si>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</si>
  <si>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</si>
  <si>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</si>
  <si>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</si>
  <si>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</si>
  <si>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</si>
  <si>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</si>
  <si>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</si>
  <si>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</si>
  <si>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</si>
  <si>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</si>
  <si>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</si>
  <si>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</si>
  <si>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</si>
  <si>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</si>
  <si>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</si>
  <si>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</si>
  <si>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</si>
  <si>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</si>
  <si>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</si>
  <si>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</si>
  <si>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</si>
  <si>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</si>
  <si>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</si>
  <si>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</si>
  <si>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</si>
  <si>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</si>
  <si>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</si>
  <si>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</si>
  <si>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</si>
  <si>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</si>
  <si>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</si>
  <si>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</si>
  <si>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</si>
  <si>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</si>
  <si>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</si>
  <si>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</si>
  <si>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</si>
  <si>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</si>
  <si>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</si>
  <si>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</si>
  <si>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</si>
  <si>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</si>
  <si>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</si>
  <si>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</si>
  <si>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</si>
  <si>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</si>
  <si>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</si>
  <si>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</si>
  <si>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</si>
  <si>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</si>
  <si>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</si>
  <si>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</si>
  <si>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</si>
  <si>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</si>
  <si>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</si>
  <si>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</si>
  <si>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</si>
  <si>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</si>
  <si>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</si>
  <si>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</si>
  <si>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</si>
  <si>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</si>
  <si>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</si>
  <si>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</si>
  <si>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</si>
  <si>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</si>
  <si>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</si>
  <si>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</si>
  <si>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</si>
  <si>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</si>
  <si>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</si>
  <si>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</si>
  <si>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</si>
  <si>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</si>
  <si>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</si>
  <si>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</si>
  <si>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</si>
  <si>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</si>
  <si>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</si>
  <si>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</si>
  <si>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</si>
  <si>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</si>
  <si>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</si>
  <si>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</si>
  <si>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</si>
  <si>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</si>
  <si>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</si>
  <si>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</si>
  <si>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</si>
  <si>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</si>
  <si>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</si>
  <si>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</si>
  <si>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</si>
  <si>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</si>
  <si>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</si>
  <si>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</si>
  <si>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</si>
  <si>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</si>
  <si>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</si>
  <si>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</si>
  <si>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</si>
  <si>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</si>
  <si>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</si>
  <si>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</si>
  <si>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</si>
  <si>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</si>
  <si>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</si>
  <si>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</si>
  <si>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</si>
  <si>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</si>
  <si>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</si>
  <si>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</si>
  <si>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</si>
  <si>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</si>
  <si>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</si>
  <si>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</si>
  <si>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</si>
  <si>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</si>
  <si>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</si>
  <si>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</si>
  <si>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</si>
  <si>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</si>
  <si>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</si>
  <si>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</si>
  <si>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</si>
  <si>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</si>
  <si>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</si>
  <si>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</si>
  <si>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</si>
  <si>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</si>
  <si>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</si>
  <si>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</si>
  <si>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</si>
  <si>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</si>
  <si>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</si>
  <si>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</si>
  <si>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</si>
  <si>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</si>
  <si>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</si>
  <si>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</si>
  <si>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</si>
  <si>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</si>
  <si>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</si>
  <si>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</si>
  <si>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</si>
  <si>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</si>
  <si>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</si>
  <si>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</si>
  <si>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</si>
  <si>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</si>
  <si>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</si>
  <si>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</si>
  <si>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</si>
  <si>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</si>
  <si>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</si>
  <si>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</si>
  <si>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</si>
  <si>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</si>
  <si>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</si>
  <si>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</si>
  <si>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</si>
  <si>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</si>
  <si>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</si>
  <si>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</si>
  <si>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</si>
  <si>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</si>
  <si>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</si>
  <si>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</si>
  <si>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</si>
  <si>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</si>
  <si>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</si>
  <si>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</si>
  <si>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</si>
  <si>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</si>
  <si>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</si>
  <si>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</si>
  <si>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</si>
  <si>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</si>
  <si>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</si>
  <si>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</si>
  <si>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</si>
  <si>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</si>
  <si>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</si>
  <si>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</si>
  <si>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</si>
  <si>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</si>
  <si>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</si>
  <si>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</si>
  <si>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</si>
  <si>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</si>
  <si>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</si>
  <si>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</si>
  <si>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</si>
  <si>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</si>
  <si>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</si>
  <si>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</si>
  <si>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</si>
  <si>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</si>
  <si>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</si>
  <si>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</si>
  <si>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</si>
  <si>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</si>
  <si>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</si>
  <si>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</si>
  <si>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</si>
  <si>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</si>
  <si>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</si>
  <si>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</si>
  <si>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</si>
  <si>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</si>
  <si>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</si>
  <si>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</si>
  <si>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</si>
  <si>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</si>
  <si>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</si>
  <si>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</si>
  <si>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</si>
  <si>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</si>
  <si>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</si>
  <si>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</si>
  <si>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</si>
  <si>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</si>
  <si>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</si>
  <si>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</si>
  <si>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</si>
  <si>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</si>
  <si>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</si>
  <si>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</si>
  <si>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</si>
  <si>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</si>
  <si>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</si>
  <si>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</si>
  <si>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</si>
  <si>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</si>
  <si>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</si>
  <si>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</si>
  <si>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</si>
  <si>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</si>
  <si>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</si>
  <si>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</si>
  <si>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</si>
  <si>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</si>
  <si>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</si>
  <si>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</si>
  <si>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</si>
  <si>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</si>
  <si>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</si>
  <si>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</si>
  <si>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</si>
  <si>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</si>
  <si>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</si>
  <si>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</si>
  <si>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</si>
  <si>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</si>
  <si>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</si>
  <si>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</si>
  <si>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</si>
  <si>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</si>
  <si>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</si>
  <si>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</si>
  <si>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</si>
  <si>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</si>
  <si>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</si>
  <si>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</si>
  <si>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</si>
  <si>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</si>
  <si>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</si>
  <si>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</si>
  <si>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</si>
  <si>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</si>
  <si>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</si>
  <si>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</si>
  <si>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</si>
  <si>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</si>
  <si>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</si>
  <si>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</si>
  <si>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</si>
  <si>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</si>
  <si>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</si>
  <si>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</si>
  <si>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</si>
  <si>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</si>
  <si>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</si>
  <si>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</si>
  <si>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</si>
  <si>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</si>
  <si>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</si>
  <si>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</si>
  <si>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</si>
  <si>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</si>
  <si>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</si>
  <si>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</si>
  <si>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</si>
  <si>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</si>
  <si>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</si>
  <si>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</si>
  <si>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</si>
  <si>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</si>
  <si>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</si>
  <si>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</si>
  <si>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</si>
  <si>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</si>
  <si>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</si>
  <si>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</si>
  <si>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</si>
  <si>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</si>
  <si>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</si>
  <si>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</si>
  <si>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</si>
  <si>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</si>
  <si>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</si>
  <si>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</si>
  <si>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</si>
  <si>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</si>
  <si>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</si>
  <si>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</si>
  <si>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</si>
  <si>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</si>
  <si>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</si>
  <si>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</si>
  <si>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</si>
  <si>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</si>
  <si>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</si>
  <si>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</si>
  <si>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</si>
  <si>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</si>
  <si>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</si>
  <si>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</si>
  <si>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</si>
  <si>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</si>
  <si>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</si>
  <si>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</si>
  <si>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</si>
  <si>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</si>
  <si>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</si>
  <si>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</si>
  <si>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</si>
  <si>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</si>
  <si>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</si>
  <si>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</si>
  <si>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</si>
  <si>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</si>
  <si>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</si>
  <si>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</si>
  <si>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</si>
  <si>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</si>
  <si>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</si>
  <si>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</si>
  <si>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</si>
  <si>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</si>
  <si>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</si>
  <si>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</si>
  <si>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</si>
  <si>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</si>
  <si>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</si>
  <si>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</si>
  <si>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</si>
  <si>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</si>
  <si>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</si>
  <si>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</si>
  <si>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</si>
  <si>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</si>
  <si>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</si>
  <si>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</si>
  <si>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</si>
  <si>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</si>
  <si>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</si>
  <si>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</si>
  <si>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</si>
  <si>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</si>
  <si>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</si>
  <si>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</si>
  <si>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</si>
  <si>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</si>
  <si>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</si>
  <si>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</si>
  <si>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</si>
  <si>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</si>
  <si>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</si>
  <si>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</si>
  <si>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</si>
  <si>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</si>
  <si>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</si>
  <si>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</si>
  <si>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</si>
  <si>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</si>
  <si>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</si>
  <si>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</si>
  <si>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</si>
  <si>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</si>
  <si>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</si>
  <si>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</si>
  <si>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</si>
  <si>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</si>
  <si>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</si>
  <si>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</si>
  <si>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</si>
  <si>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</si>
  <si>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</si>
  <si>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</si>
  <si>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</si>
  <si>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</si>
  <si>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</si>
  <si>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</si>
  <si>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</si>
  <si>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</si>
  <si>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</si>
  <si>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</si>
  <si>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</si>
  <si>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</si>
  <si>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</si>
  <si>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</si>
  <si>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</si>
  <si>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</si>
  <si>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</si>
  <si>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</si>
  <si>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</si>
  <si>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</si>
  <si>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</si>
  <si>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</si>
  <si>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</si>
  <si>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</si>
  <si>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</si>
  <si>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</si>
  <si>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</si>
  <si>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</si>
  <si>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</si>
  <si>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</si>
  <si>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</si>
  <si>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</si>
  <si>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</si>
  <si>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</si>
  <si>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</si>
  <si>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</si>
  <si>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</si>
  <si>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</si>
  <si>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</si>
  <si>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</si>
  <si>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</si>
  <si>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</si>
  <si>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</si>
  <si>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</si>
  <si>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</si>
  <si>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</si>
  <si>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</si>
  <si>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</si>
  <si>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</si>
  <si>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</si>
  <si>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</si>
  <si>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</si>
  <si>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</si>
  <si>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</si>
  <si>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</si>
  <si>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</si>
  <si>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</si>
  <si>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</si>
  <si>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</si>
  <si>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</si>
  <si>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</si>
  <si>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</si>
  <si>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</si>
  <si>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</si>
  <si>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</si>
  <si>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</si>
  <si>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</si>
  <si>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</si>
  <si>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</si>
  <si>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</si>
  <si>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</si>
  <si>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</si>
  <si>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</si>
  <si>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</si>
  <si>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</si>
  <si>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</si>
  <si>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</si>
  <si>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</si>
  <si>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</si>
  <si>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</si>
  <si>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</si>
  <si>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</si>
  <si>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</si>
  <si>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</si>
  <si>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</si>
  <si>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</si>
  <si>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</si>
  <si>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</si>
  <si>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</si>
  <si>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</si>
  <si>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</si>
  <si>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</si>
  <si>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</si>
  <si>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</si>
  <si>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</si>
  <si>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</si>
  <si>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</si>
  <si>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</si>
  <si>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</si>
  <si>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</si>
  <si>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</si>
  <si>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</si>
  <si>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</si>
  <si>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</si>
  <si>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</si>
  <si>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</si>
  <si>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</si>
  <si>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</si>
  <si>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</si>
  <si>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</si>
  <si>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</si>
  <si>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</si>
  <si>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</si>
  <si>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</si>
  <si>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</si>
  <si>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</si>
  <si>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</si>
  <si>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</si>
  <si>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</si>
  <si>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</si>
  <si>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</si>
  <si>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</si>
  <si>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</si>
  <si>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</si>
  <si>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</si>
  <si>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</si>
  <si>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</si>
  <si>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</si>
  <si>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</si>
  <si>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</si>
  <si>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</si>
  <si>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</si>
  <si>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</si>
  <si>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</si>
  <si>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</si>
  <si>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</si>
  <si>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</si>
  <si>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</si>
  <si>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</si>
  <si>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</si>
  <si>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</si>
  <si>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</si>
  <si>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</si>
  <si>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</si>
  <si>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</si>
  <si>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</si>
  <si>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</si>
  <si>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</si>
  <si>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</si>
  <si>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</si>
  <si>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</si>
  <si>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</si>
  <si>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</si>
  <si>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</si>
  <si>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</si>
  <si>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</si>
  <si>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</si>
  <si>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</si>
  <si>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</si>
  <si>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</si>
  <si>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</si>
  <si>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</si>
  <si>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</si>
  <si>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</si>
  <si>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</si>
  <si>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</si>
  <si>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</si>
  <si>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</si>
  <si>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</si>
  <si>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</si>
  <si>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</si>
  <si>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</si>
  <si>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</si>
  <si>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</si>
  <si>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</si>
  <si>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</si>
  <si>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</si>
  <si>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</si>
  <si>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</si>
  <si>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</si>
  <si>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</si>
  <si>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</si>
  <si>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</si>
  <si>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</si>
  <si>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</si>
  <si>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</si>
  <si>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</si>
  <si>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</si>
  <si>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</si>
  <si>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</si>
  <si>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</si>
  <si>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</si>
  <si>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</si>
  <si>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</si>
  <si>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</si>
  <si>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</si>
  <si>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</si>
  <si>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</si>
  <si>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</si>
  <si>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</si>
  <si>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</si>
  <si>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</si>
  <si>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</si>
  <si>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</si>
  <si>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</si>
  <si>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</si>
  <si>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</si>
  <si>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</si>
  <si>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</si>
  <si>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</si>
  <si>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</si>
  <si>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</si>
  <si>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</si>
  <si>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</si>
  <si>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</si>
  <si>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</si>
  <si>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</si>
  <si>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</si>
  <si>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</si>
  <si>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</si>
  <si>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</si>
  <si>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</si>
  <si>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</si>
  <si>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</si>
  <si>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</si>
  <si>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</si>
  <si>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</si>
  <si>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</si>
  <si>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</si>
  <si>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</si>
  <si>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</si>
  <si>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</si>
  <si>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</si>
  <si>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</si>
  <si>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</si>
  <si>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</si>
  <si>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</si>
  <si>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</si>
  <si>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</si>
  <si>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</si>
  <si>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</si>
  <si>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</si>
  <si>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</si>
  <si>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</si>
  <si>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</si>
  <si>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</si>
  <si>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</si>
  <si>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</si>
  <si>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</si>
  <si>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</si>
  <si>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</si>
  <si>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</si>
  <si>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</si>
  <si>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</si>
  <si>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</si>
  <si>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</si>
  <si>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</si>
  <si>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</si>
  <si>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</si>
  <si>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</si>
  <si>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</si>
  <si>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</si>
  <si>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</si>
  <si>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</si>
  <si>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</si>
  <si>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</si>
  <si>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</si>
  <si>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</si>
  <si>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</si>
  <si>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</si>
  <si>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</si>
  <si>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</si>
  <si>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</si>
  <si>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</si>
  <si>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</si>
  <si>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</si>
  <si>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</si>
  <si>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</si>
  <si>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</si>
  <si>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</si>
  <si>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</si>
  <si>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</si>
  <si>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</si>
  <si>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</si>
  <si>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</si>
  <si>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</si>
  <si>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</si>
  <si>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</si>
  <si>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</si>
  <si>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</si>
  <si>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</si>
  <si>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</si>
  <si>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</si>
  <si>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</si>
  <si>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</si>
  <si>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</si>
  <si>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</si>
  <si>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</si>
  <si>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</si>
  <si>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</si>
  <si>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</si>
  <si>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</si>
  <si>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</si>
  <si>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</si>
  <si>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</si>
  <si>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</si>
  <si>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</si>
  <si>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</si>
  <si>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</si>
  <si>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</si>
  <si>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</si>
  <si>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</si>
  <si>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</si>
  <si>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</si>
  <si>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</si>
  <si>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</si>
  <si>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</si>
  <si>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</si>
  <si>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</si>
  <si>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</si>
  <si>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</si>
  <si>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</si>
  <si>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</si>
  <si>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</si>
  <si>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</si>
  <si>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</si>
  <si>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</si>
  <si>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</si>
  <si>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</si>
  <si>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</si>
  <si>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</si>
  <si>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</si>
  <si>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</si>
  <si>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</si>
  <si>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</si>
  <si>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</si>
  <si>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</si>
  <si>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</si>
  <si>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</si>
  <si>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</si>
  <si>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</si>
  <si>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</si>
  <si>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</si>
  <si>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</si>
  <si>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</si>
  <si>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</si>
  <si>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</si>
  <si>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</si>
  <si>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</si>
  <si>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</si>
  <si>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</si>
  <si>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</si>
  <si>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</si>
  <si>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</si>
  <si>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</si>
  <si>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</si>
  <si>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</si>
  <si>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</si>
  <si>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</si>
  <si>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</si>
  <si>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</si>
  <si>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</si>
  <si>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</si>
  <si>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</si>
  <si>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</si>
  <si>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</si>
  <si>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</si>
  <si>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</si>
  <si>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</si>
  <si>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</si>
  <si>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</si>
  <si>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</si>
  <si>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</si>
  <si>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</si>
  <si>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</si>
  <si>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</si>
  <si>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</si>
  <si>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</si>
  <si>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</si>
  <si>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</si>
  <si>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</si>
  <si>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</si>
  <si>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</si>
  <si>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</si>
  <si>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</si>
  <si>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</si>
  <si>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</si>
  <si>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</si>
  <si>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</si>
  <si>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</si>
  <si>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</si>
  <si>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</si>
  <si>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</si>
  <si>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</si>
  <si>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</si>
  <si>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</si>
  <si>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</si>
  <si>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</si>
  <si>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</si>
  <si>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</si>
  <si>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</si>
  <si>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</si>
  <si>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</si>
  <si>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</si>
  <si>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</si>
  <si>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</si>
  <si>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</si>
  <si>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</si>
  <si>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</si>
  <si>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</si>
  <si>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</si>
  <si>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</si>
  <si>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</si>
  <si>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</si>
  <si>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</si>
  <si>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</si>
  <si>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</si>
  <si>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</si>
  <si>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</si>
  <si>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</si>
  <si>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</si>
  <si>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</si>
  <si>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</si>
  <si>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</si>
  <si>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</si>
  <si>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</si>
  <si>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</si>
  <si>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</si>
  <si>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</si>
  <si>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</si>
  <si>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</si>
  <si>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</si>
  <si>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</si>
  <si>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</si>
  <si>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</si>
  <si>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</si>
  <si>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</si>
  <si>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</si>
  <si>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</si>
  <si>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</si>
  <si>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</si>
  <si>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</si>
  <si>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</si>
  <si>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</si>
  <si>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</si>
  <si>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</si>
  <si>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</si>
  <si>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</si>
  <si>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</si>
  <si>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</si>
  <si>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</si>
  <si>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</si>
  <si>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</si>
  <si>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</si>
  <si>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</si>
  <si>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</si>
  <si>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</si>
  <si>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</si>
  <si>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</si>
  <si>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</si>
  <si>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</si>
  <si>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</si>
  <si>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</si>
  <si>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</si>
  <si>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</si>
  <si>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</si>
  <si>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</si>
  <si>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</si>
  <si>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</si>
  <si>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</si>
  <si>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</si>
  <si>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</si>
  <si>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</si>
  <si>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</si>
  <si>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</si>
  <si>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</si>
  <si>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</si>
  <si>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</si>
  <si>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</si>
  <si>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</si>
  <si>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</si>
  <si>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</si>
  <si>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</si>
  <si>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</si>
  <si>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</si>
  <si>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</si>
  <si>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</si>
  <si>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</si>
  <si>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</si>
  <si>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</si>
  <si>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</si>
  <si>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</si>
  <si>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</si>
  <si>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</si>
  <si>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</si>
  <si>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</si>
  <si>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</si>
  <si>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</si>
  <si>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</si>
  <si>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</si>
  <si>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</si>
  <si>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</si>
  <si>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</si>
  <si>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</si>
  <si>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</si>
  <si>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</si>
  <si>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</si>
  <si>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</si>
  <si>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</si>
  <si>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</si>
  <si>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</si>
  <si>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</si>
  <si>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</si>
  <si>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</si>
  <si>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</si>
  <si>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</si>
  <si>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</si>
  <si>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</si>
  <si>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</si>
  <si>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</si>
  <si>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</si>
  <si>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</si>
  <si>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</si>
  <si>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</si>
  <si>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</si>
  <si>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</si>
  <si>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</si>
  <si>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</si>
  <si>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</si>
  <si>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</si>
  <si>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</si>
  <si>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</si>
  <si>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</si>
  <si>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</si>
  <si>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</si>
  <si>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</si>
  <si>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</si>
  <si>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</si>
  <si>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</si>
  <si>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</si>
  <si>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</si>
  <si>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</si>
  <si>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</si>
  <si>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</si>
  <si>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</si>
  <si>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</si>
  <si>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</si>
  <si>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</si>
  <si>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</si>
  <si>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</si>
  <si>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</si>
  <si>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</si>
  <si>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</si>
  <si>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</si>
  <si>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</si>
  <si>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</si>
  <si>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</si>
  <si>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</si>
  <si>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</si>
  <si>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</si>
  <si>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</si>
  <si>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</si>
  <si>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</si>
  <si>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</si>
  <si>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</si>
  <si>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</si>
  <si>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</si>
  <si>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</si>
  <si>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</si>
  <si>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</si>
  <si>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</si>
  <si>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</si>
  <si>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</si>
  <si>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</si>
  <si>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</si>
  <si>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</si>
  <si>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</si>
  <si>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</si>
  <si>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</si>
  <si>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</si>
  <si>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</si>
  <si>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</si>
  <si>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</si>
  <si>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</si>
  <si>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</si>
  <si>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</si>
  <si>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</si>
  <si>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</si>
  <si>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</si>
  <si>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</si>
  <si>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</si>
  <si>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</si>
  <si>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</si>
  <si>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</si>
  <si>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</si>
  <si>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</si>
  <si>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</si>
  <si>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</si>
  <si>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</si>
  <si>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</si>
  <si>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</si>
  <si>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</si>
  <si>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</si>
  <si>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</si>
  <si>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</si>
  <si>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</si>
  <si>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</si>
  <si>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</si>
  <si>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</si>
  <si>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</si>
  <si>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</si>
  <si>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</si>
  <si>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</si>
  <si>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</si>
  <si>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</si>
  <si>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</si>
  <si>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</si>
  <si>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</si>
  <si>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</si>
  <si>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</si>
  <si>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</si>
  <si>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</si>
  <si>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</si>
  <si>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</si>
  <si>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</si>
  <si>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</si>
  <si>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</si>
  <si>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</si>
  <si>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</si>
  <si>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</si>
  <si>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</si>
  <si>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</si>
  <si>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</si>
  <si>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</si>
  <si>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</si>
  <si>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</si>
  <si>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</si>
  <si>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</si>
  <si>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</si>
  <si>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</si>
  <si>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</si>
  <si>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</si>
  <si>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</si>
  <si>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</si>
  <si>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</si>
  <si>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</si>
  <si>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</si>
  <si>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</si>
  <si>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</si>
  <si>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</si>
  <si>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</si>
  <si>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</si>
  <si>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</si>
  <si>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</si>
  <si>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</si>
  <si>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</si>
  <si>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</si>
  <si>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</si>
  <si>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</si>
  <si>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</si>
  <si>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</si>
  <si>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</si>
  <si>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</si>
  <si>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</si>
  <si>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</si>
  <si>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</si>
  <si>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</si>
  <si>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</si>
  <si>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</si>
  <si>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</si>
  <si>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</si>
  <si>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</si>
  <si>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</si>
  <si>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</si>
  <si>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</si>
  <si>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</si>
  <si>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</si>
  <si>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</si>
  <si>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</si>
  <si>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</si>
  <si>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</si>
  <si>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</si>
  <si>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</si>
  <si>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</si>
  <si>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</si>
  <si>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</si>
  <si>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</si>
  <si>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</si>
  <si>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</si>
  <si>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</si>
  <si>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</si>
  <si>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</si>
  <si>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</si>
  <si>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</si>
  <si>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</si>
  <si>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</si>
  <si>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</si>
  <si>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</si>
  <si>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</si>
  <si>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</si>
  <si>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</si>
  <si>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</si>
  <si>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</si>
  <si>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</si>
  <si>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</si>
  <si>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</si>
  <si>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</si>
  <si>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</si>
  <si>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</si>
  <si>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</si>
  <si>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</si>
  <si>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</si>
  <si>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</si>
  <si>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</si>
  <si>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</si>
  <si>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</si>
  <si>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</si>
  <si>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</si>
  <si>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</si>
  <si>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</si>
  <si>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</si>
  <si>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</si>
  <si>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</si>
  <si>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</si>
  <si>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</si>
  <si>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</si>
  <si>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</si>
  <si>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</si>
  <si>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</si>
  <si>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</si>
  <si>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</si>
  <si>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</si>
  <si>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</si>
  <si>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</si>
  <si>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</si>
  <si>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</si>
  <si>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</si>
  <si>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</si>
  <si>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</si>
  <si>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</si>
  <si>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</si>
  <si>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</si>
  <si>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</si>
  <si>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</si>
  <si>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</si>
  <si>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</si>
  <si>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</si>
  <si>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</si>
  <si>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</si>
  <si>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</si>
  <si>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</si>
  <si>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</si>
  <si>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</si>
  <si>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</si>
  <si>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</si>
  <si>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</si>
  <si>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</si>
  <si>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</si>
  <si>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</si>
  <si>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</si>
  <si>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</si>
  <si>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</si>
  <si>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</si>
  <si>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</si>
  <si>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</si>
  <si>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</si>
  <si>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</si>
  <si>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</si>
  <si>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</si>
  <si>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</si>
  <si>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</si>
  <si>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</si>
  <si>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</si>
  <si>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</si>
  <si>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</si>
  <si>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</si>
  <si>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</si>
  <si>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</si>
  <si>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</si>
  <si>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</si>
  <si>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</si>
  <si>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</si>
  <si>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</si>
  <si>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</si>
  <si>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</si>
  <si>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</si>
  <si>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</si>
  <si>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</si>
  <si>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</si>
  <si>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</si>
  <si>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</si>
  <si>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</si>
  <si>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</si>
  <si>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</si>
  <si>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</si>
  <si>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</si>
  <si>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</si>
  <si>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</si>
  <si>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</si>
  <si>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</si>
  <si>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</si>
  <si>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</si>
  <si>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</si>
  <si>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</si>
  <si>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</si>
  <si>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</si>
  <si>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</si>
  <si>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</si>
  <si>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</si>
  <si>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</si>
  <si>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</si>
  <si>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</si>
  <si>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</si>
  <si>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</si>
  <si>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</si>
  <si>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</si>
  <si>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</si>
  <si>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</si>
  <si>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</si>
  <si>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</si>
  <si>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</si>
  <si>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</si>
  <si>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</si>
  <si>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</si>
  <si>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</si>
  <si>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</si>
  <si>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</si>
  <si>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</si>
  <si>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</si>
  <si>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</si>
  <si>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</si>
  <si>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</si>
  <si>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</si>
  <si>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</si>
  <si>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</si>
  <si>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</si>
  <si>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</si>
  <si>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</si>
  <si>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</si>
  <si>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</si>
  <si>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</si>
  <si>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</si>
  <si>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</si>
  <si>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</si>
  <si>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</si>
  <si>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</si>
  <si>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</si>
  <si>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</si>
  <si>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</si>
  <si>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</si>
  <si>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</si>
  <si>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</si>
  <si>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</si>
  <si>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</si>
  <si>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</si>
  <si>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</si>
  <si>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</si>
  <si>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</si>
  <si>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</si>
  <si>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</si>
  <si>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</si>
  <si>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</si>
  <si>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</si>
  <si>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</si>
  <si>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</si>
  <si>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</si>
  <si>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</si>
  <si>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</si>
  <si>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</si>
  <si>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</si>
  <si>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</si>
  <si>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</si>
  <si>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</si>
  <si>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</si>
  <si>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</si>
  <si>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</si>
  <si>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</si>
  <si>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</si>
  <si>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</si>
  <si>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</si>
  <si>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</si>
  <si>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</si>
  <si>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</si>
  <si>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</si>
  <si>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</si>
  <si>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</si>
  <si>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</si>
  <si>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</si>
  <si>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</si>
  <si>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</si>
  <si>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</si>
  <si>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</si>
  <si>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</si>
  <si>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</si>
  <si>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</si>
  <si>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</si>
  <si>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</si>
  <si>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</si>
  <si>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</si>
  <si>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</si>
  <si>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</si>
  <si>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</si>
  <si>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</si>
  <si>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</si>
  <si>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</si>
  <si>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</si>
  <si>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</si>
  <si>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</si>
  <si>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</si>
  <si>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</si>
  <si>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</si>
  <si>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</si>
  <si>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</si>
  <si>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</si>
  <si>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</si>
  <si>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</si>
  <si>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</si>
  <si>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</si>
  <si>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</si>
  <si>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</si>
  <si>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</si>
  <si>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</si>
  <si>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</si>
  <si>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</si>
  <si>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</si>
  <si>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</si>
  <si>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</si>
  <si>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</si>
  <si>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</si>
  <si>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</si>
  <si>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</si>
  <si>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</si>
  <si>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</si>
  <si>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</si>
  <si>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</si>
  <si>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</si>
  <si>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</si>
  <si>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</si>
  <si>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</si>
  <si>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</si>
  <si>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</si>
  <si>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</si>
  <si>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</si>
  <si>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</si>
  <si>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</si>
  <si>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</si>
  <si>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</si>
  <si>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</si>
  <si>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</si>
  <si>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</si>
  <si>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</si>
  <si>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</si>
  <si>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</si>
  <si>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</si>
  <si>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</si>
  <si>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</si>
  <si>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</si>
  <si>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</si>
  <si>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</si>
  <si>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</si>
  <si>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</si>
  <si>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</si>
  <si>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</si>
  <si>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</si>
  <si>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</si>
  <si>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</si>
  <si>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</si>
  <si>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</si>
  <si>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</si>
  <si>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</si>
  <si>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</si>
  <si>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</si>
  <si>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</si>
  <si>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</si>
  <si>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</si>
  <si>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</si>
  <si>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</si>
  <si>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</si>
  <si>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</si>
  <si>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</si>
  <si>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</si>
  <si>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</si>
  <si>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</si>
  <si>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</si>
  <si>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</si>
  <si>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</si>
  <si>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</si>
  <si>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</si>
  <si>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</si>
  <si>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</si>
  <si>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</si>
  <si>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</si>
  <si>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</si>
  <si>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</si>
  <si>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</si>
  <si>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</si>
  <si>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</si>
  <si>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</si>
  <si>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</si>
  <si>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</si>
  <si>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</si>
  <si>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</si>
  <si>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</si>
  <si>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</si>
  <si>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</si>
  <si>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</si>
  <si>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</si>
  <si>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</si>
  <si>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</si>
  <si>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</si>
  <si>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</si>
  <si>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</si>
  <si>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</si>
  <si>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</si>
  <si>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</si>
  <si>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</si>
  <si>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</si>
  <si>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</si>
  <si>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</si>
  <si>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</si>
  <si>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</si>
  <si>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</si>
  <si>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</si>
  <si>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</si>
  <si>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</si>
  <si>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</si>
  <si>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</si>
  <si>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</si>
  <si>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</si>
  <si>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</si>
  <si>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</si>
  <si>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</si>
  <si>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</si>
  <si>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</si>
  <si>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</si>
  <si>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</si>
  <si>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</si>
  <si>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</si>
  <si>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</si>
  <si>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</si>
  <si>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</si>
  <si>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</si>
  <si>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</si>
  <si>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</si>
  <si>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</si>
  <si>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</si>
  <si>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</si>
  <si>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</si>
  <si>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</si>
  <si>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</si>
  <si>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</si>
  <si>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</si>
  <si>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</si>
  <si>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</si>
  <si>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</si>
  <si>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</si>
  <si>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</si>
  <si>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</si>
  <si>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</si>
  <si>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</si>
  <si>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</si>
  <si>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</si>
  <si>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</si>
  <si>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</si>
  <si>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</si>
  <si>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</si>
  <si>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</si>
  <si>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</si>
  <si>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</si>
  <si>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</si>
  <si>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</si>
  <si>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</si>
  <si>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</si>
  <si>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</si>
  <si>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</si>
  <si>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</si>
  <si>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</si>
  <si>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</si>
  <si>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</si>
  <si>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</si>
  <si>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</si>
  <si>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</si>
  <si>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</si>
  <si>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</si>
  <si>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</si>
  <si>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</si>
  <si>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</si>
  <si>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</si>
  <si>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</si>
  <si>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</si>
  <si>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</si>
  <si>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</si>
  <si>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</si>
  <si>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</si>
  <si>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</si>
  <si>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</si>
  <si>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</si>
  <si>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</si>
  <si>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</si>
  <si>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</si>
  <si>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</si>
  <si>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</si>
  <si>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</si>
  <si>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</si>
  <si>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</si>
  <si>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</si>
  <si>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</si>
  <si>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</si>
  <si>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</si>
  <si>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</si>
  <si>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</si>
  <si>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</si>
  <si>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</si>
  <si>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</si>
  <si>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</si>
  <si>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</si>
  <si>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</si>
  <si>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</si>
  <si>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</si>
  <si>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</si>
  <si>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</si>
  <si>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</si>
  <si>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</si>
  <si>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</si>
  <si>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</si>
  <si>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</si>
  <si>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</si>
  <si>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</si>
  <si>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</si>
  <si>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</si>
  <si>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</si>
  <si>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</si>
  <si>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</si>
  <si>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</si>
  <si>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</si>
  <si>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</si>
  <si>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</si>
  <si>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</si>
  <si>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</si>
  <si>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</si>
  <si>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</si>
  <si>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</si>
  <si>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</si>
  <si>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</si>
  <si>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</si>
  <si>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</si>
  <si>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</si>
  <si>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</si>
  <si>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</si>
  <si>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</si>
  <si>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</si>
  <si>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</si>
  <si>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</si>
  <si>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</si>
  <si>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</si>
  <si>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</si>
  <si>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</si>
  <si>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</si>
  <si>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</si>
  <si>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</si>
  <si>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</si>
  <si>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</si>
  <si>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</si>
  <si>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</si>
  <si>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</si>
  <si>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</si>
  <si>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</si>
  <si>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</si>
  <si>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</si>
  <si>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</si>
  <si>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</si>
  <si>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</si>
  <si>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</si>
  <si>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</si>
  <si>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</si>
  <si>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</si>
  <si>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</si>
  <si>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</si>
  <si>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</si>
  <si>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</si>
  <si>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</si>
  <si>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</si>
  <si>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</si>
  <si>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</si>
  <si>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</si>
  <si>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</si>
  <si>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</si>
  <si>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</si>
  <si>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</si>
  <si>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</si>
  <si>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</si>
  <si>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</si>
  <si>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</si>
  <si>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</si>
  <si>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</si>
  <si>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</si>
  <si>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</si>
  <si>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</si>
  <si>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</si>
  <si>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</si>
  <si>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</si>
  <si>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</si>
  <si>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</si>
  <si>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</si>
  <si>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</si>
  <si>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</si>
  <si>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</si>
  <si>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</si>
  <si>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</si>
  <si>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</si>
  <si>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</si>
  <si>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</si>
  <si>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</si>
  <si>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</si>
  <si>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</si>
  <si>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</si>
  <si>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</si>
  <si>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</si>
  <si>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</si>
  <si>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</si>
  <si>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</si>
  <si>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</si>
  <si>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</si>
  <si>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</si>
  <si>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</si>
  <si>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</si>
  <si>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</si>
  <si>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</si>
  <si>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</si>
  <si>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</si>
  <si>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</si>
  <si>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</si>
  <si>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</si>
  <si>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</si>
  <si>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</si>
  <si>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</si>
  <si>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</si>
  <si>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</si>
  <si>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</si>
  <si>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</si>
  <si>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</si>
  <si>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</si>
  <si>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</si>
  <si>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</si>
  <si>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</si>
  <si>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</si>
  <si>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</si>
  <si>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</si>
  <si>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</si>
  <si>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</si>
  <si>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</si>
  <si>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</si>
  <si>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</si>
  <si>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</si>
  <si>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</si>
  <si>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</si>
  <si>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</si>
  <si>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</si>
  <si>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</si>
  <si>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</si>
  <si>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</si>
  <si>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</si>
  <si>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</si>
  <si>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</si>
  <si>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</si>
  <si>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</si>
  <si>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</si>
  <si>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</si>
  <si>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</si>
  <si>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</si>
  <si>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</si>
  <si>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</si>
  <si>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</si>
  <si>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</si>
  <si>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</si>
  <si>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</si>
  <si>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</si>
  <si>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</si>
  <si>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</si>
  <si>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</si>
  <si>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</si>
  <si>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</si>
  <si>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</si>
  <si>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</si>
  <si>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</si>
  <si>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</si>
  <si>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</si>
  <si>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</si>
  <si>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</si>
  <si>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</si>
  <si>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</si>
  <si>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</si>
  <si>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</si>
  <si>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</si>
  <si>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</si>
  <si>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</si>
  <si>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</si>
  <si>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</si>
  <si>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</si>
  <si>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</si>
  <si>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</si>
  <si>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</si>
  <si>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</si>
  <si>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</si>
  <si>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</si>
  <si>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</si>
  <si>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</si>
  <si>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</si>
  <si>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</si>
  <si>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</si>
  <si>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</si>
  <si>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</si>
  <si>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</si>
  <si>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</si>
  <si>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</si>
  <si>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</si>
  <si>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</si>
  <si>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</si>
  <si>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</si>
  <si>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</si>
  <si>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</si>
  <si>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</si>
  <si>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</si>
  <si>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</si>
  <si>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</si>
  <si>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</si>
  <si>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</si>
  <si>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</si>
  <si>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</si>
  <si>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</si>
  <si>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</si>
  <si>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</si>
  <si>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</si>
  <si>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</si>
  <si>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</si>
  <si>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</si>
  <si>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</si>
  <si>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</si>
  <si>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</si>
  <si>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</si>
  <si>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</si>
  <si>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</si>
  <si>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</si>
  <si>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</si>
  <si>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</si>
  <si>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</si>
  <si>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</si>
  <si>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</si>
  <si>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</si>
  <si>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</si>
  <si>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</si>
  <si>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</si>
  <si>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</si>
  <si>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</si>
  <si>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</si>
  <si>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</si>
  <si>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</si>
  <si>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</si>
  <si>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</si>
  <si>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</si>
  <si>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</si>
  <si>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</si>
  <si>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</si>
  <si>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</si>
  <si>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</si>
  <si>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</si>
  <si>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</si>
  <si>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</si>
  <si>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</si>
  <si>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</si>
  <si>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</si>
  <si>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</si>
  <si>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</si>
  <si>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</si>
  <si>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</si>
  <si>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</si>
  <si>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</si>
  <si>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</si>
  <si>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</si>
  <si>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</si>
  <si>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</si>
  <si>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</si>
  <si>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</si>
  <si>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</si>
  <si>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</si>
  <si>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</si>
  <si>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</si>
  <si>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</si>
  <si>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</si>
  <si>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</si>
  <si>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</si>
  <si>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</si>
  <si>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</si>
  <si>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</si>
  <si>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</si>
  <si>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</si>
  <si>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</si>
  <si>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</si>
  <si>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</si>
  <si>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</si>
  <si>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</si>
  <si>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</si>
  <si>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</si>
  <si>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</si>
  <si>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</si>
  <si>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</si>
  <si>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</si>
  <si>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</si>
  <si>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</si>
  <si>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</si>
  <si>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</si>
  <si>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</si>
  <si>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</si>
  <si>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</si>
  <si>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</si>
  <si>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</si>
  <si>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</si>
  <si>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</si>
  <si>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</si>
  <si>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</si>
  <si>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</si>
  <si>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</si>
  <si>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</si>
  <si>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</si>
  <si>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</si>
  <si>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</si>
  <si>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</si>
  <si>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</si>
  <si>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</si>
  <si>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</si>
  <si>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</si>
  <si>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</si>
  <si>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</si>
  <si>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</si>
  <si>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</si>
  <si>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</si>
  <si>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</si>
  <si>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</si>
  <si>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</si>
  <si>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</si>
  <si>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</si>
  <si>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</si>
  <si>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</si>
  <si>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</si>
  <si>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</si>
  <si>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</si>
  <si>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</si>
  <si>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</si>
  <si>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</si>
  <si>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</si>
  <si>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</si>
  <si>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</si>
  <si>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</si>
  <si>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</si>
  <si>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</si>
  <si>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</si>
  <si>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</si>
  <si>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</si>
  <si>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</si>
  <si>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</si>
  <si>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</si>
  <si>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</si>
  <si>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</si>
  <si>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</si>
  <si>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</si>
  <si>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</si>
  <si>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</si>
  <si>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</si>
  <si>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</si>
  <si>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</si>
  <si>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</si>
  <si>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</si>
  <si>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</si>
  <si>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</si>
  <si>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</si>
  <si>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</si>
  <si>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</si>
  <si>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</si>
  <si>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</si>
  <si>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</si>
  <si>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</si>
  <si>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</si>
  <si>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</si>
  <si>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</si>
  <si>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</si>
  <si>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</si>
  <si>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</si>
  <si>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</si>
  <si>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</si>
  <si>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</si>
  <si>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</si>
  <si>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</si>
  <si>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</si>
  <si>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</si>
  <si>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</si>
  <si>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</si>
  <si>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</si>
  <si>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</si>
  <si>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</si>
  <si>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</si>
  <si>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</si>
  <si>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</si>
  <si>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</si>
  <si>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</si>
  <si>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</si>
  <si>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</si>
  <si>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</si>
  <si>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</si>
  <si>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</si>
  <si>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</si>
  <si>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</si>
  <si>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</si>
  <si>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</si>
  <si>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</si>
  <si>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</si>
  <si>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</si>
  <si>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</si>
  <si>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</si>
  <si>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</si>
  <si>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</si>
  <si>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</si>
  <si>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</si>
  <si>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</si>
  <si>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</si>
  <si>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</si>
  <si>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</si>
  <si>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</si>
  <si>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</si>
  <si>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</si>
  <si>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</si>
  <si>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</si>
  <si>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</si>
  <si>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</si>
  <si>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</si>
  <si>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</si>
  <si>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</si>
  <si>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</si>
  <si>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</si>
  <si>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</si>
  <si>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</si>
  <si>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</si>
  <si>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</si>
  <si>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</si>
  <si>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</si>
  <si>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</si>
  <si>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</si>
  <si>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</si>
  <si>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</si>
  <si>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</si>
  <si>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</si>
  <si>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</si>
  <si>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</si>
  <si>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</si>
  <si>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</si>
  <si>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</si>
  <si>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</si>
  <si>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</si>
  <si>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</si>
  <si>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</si>
  <si>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</si>
  <si>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</si>
  <si>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</si>
  <si>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</si>
  <si>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</si>
  <si>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</si>
  <si>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</si>
  <si>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</si>
  <si>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</si>
  <si>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</si>
  <si>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</si>
  <si>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</si>
  <si>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</si>
  <si>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</si>
  <si>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</si>
  <si>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</si>
  <si>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</si>
  <si>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</si>
  <si>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</si>
  <si>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</si>
  <si>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</si>
  <si>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</si>
  <si>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</si>
  <si>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</si>
  <si>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</si>
  <si>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</si>
  <si>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</si>
  <si>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</si>
  <si>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</si>
  <si>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</si>
  <si>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</si>
  <si>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</si>
  <si>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</si>
  <si>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</si>
  <si>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</si>
  <si>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</si>
  <si>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</si>
  <si>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</si>
  <si>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</si>
  <si>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</si>
  <si>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</si>
  <si>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</si>
  <si>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</si>
  <si>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</si>
  <si>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</si>
  <si>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</si>
  <si>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</si>
  <si>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</si>
  <si>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</si>
  <si>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</si>
  <si>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</si>
  <si>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</si>
  <si>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</si>
  <si>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</si>
  <si>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</si>
  <si>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</si>
  <si>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</si>
  <si>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</si>
  <si>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</si>
  <si>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</si>
  <si>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</si>
  <si>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</si>
  <si>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</si>
  <si>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</si>
  <si>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</si>
  <si>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</si>
  <si>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</si>
  <si>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</si>
  <si>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</si>
  <si>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</si>
  <si>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</si>
  <si>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</si>
  <si>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</si>
  <si>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</si>
  <si>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</si>
  <si>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</si>
  <si>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</si>
  <si>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</si>
  <si>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</si>
  <si>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</si>
  <si>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</si>
  <si>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</si>
  <si>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</si>
  <si>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</si>
  <si>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</si>
  <si>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</si>
  <si>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</si>
  <si>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</si>
  <si>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</si>
  <si>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</si>
  <si>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</si>
  <si>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</si>
  <si>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</si>
  <si>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</si>
  <si>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</si>
  <si>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</si>
  <si>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</si>
  <si>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</si>
  <si>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</si>
  <si>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</si>
  <si>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</si>
  <si>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</si>
  <si>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</si>
  <si>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</si>
  <si>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</si>
  <si>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</si>
  <si>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</si>
  <si>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</si>
  <si>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</si>
  <si>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</si>
  <si>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</si>
  <si>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</si>
  <si>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</si>
  <si>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</si>
  <si>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</si>
  <si>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</si>
  <si>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</si>
  <si>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</si>
  <si>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</si>
  <si>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</si>
  <si>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</si>
  <si>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</si>
  <si>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</si>
  <si>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</si>
  <si>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</si>
  <si>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</si>
  <si>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</si>
  <si>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</si>
  <si>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</si>
  <si>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</si>
  <si>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</si>
  <si>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</si>
  <si>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</si>
  <si>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</si>
  <si>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</si>
  <si>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</si>
  <si>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</si>
  <si>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</si>
  <si>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</si>
  <si>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</si>
  <si>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</si>
  <si>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</si>
  <si>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</si>
  <si>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</si>
  <si>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</si>
  <si>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</si>
  <si>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</si>
  <si>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</si>
  <si>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</si>
  <si>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</si>
  <si>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</si>
  <si>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</si>
  <si>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</si>
  <si>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</si>
  <si>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</si>
  <si>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</si>
  <si>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</si>
  <si>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</si>
  <si>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</si>
  <si>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</si>
  <si>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</si>
  <si>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</si>
  <si>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</si>
  <si>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</si>
  <si>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</si>
  <si>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</si>
  <si>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</si>
  <si>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</si>
  <si>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</si>
  <si>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</si>
  <si>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</si>
  <si>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</si>
  <si>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</si>
  <si>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</si>
  <si>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</si>
  <si>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</si>
  <si>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</si>
  <si>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</si>
  <si>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</si>
  <si>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</si>
  <si>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</si>
  <si>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</si>
  <si>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</si>
  <si>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</si>
  <si>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</si>
  <si>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</si>
  <si>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</si>
  <si>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</si>
  <si>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</si>
  <si>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</si>
  <si>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</si>
  <si>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</si>
  <si>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</si>
  <si>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</si>
  <si>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</si>
  <si>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</si>
  <si>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</si>
  <si>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</si>
  <si>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</si>
  <si>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</si>
  <si>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</si>
  <si>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</si>
  <si>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</si>
  <si>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</si>
  <si>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</si>
  <si>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</si>
  <si>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</si>
  <si>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</si>
  <si>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</si>
  <si>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</si>
  <si>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</si>
  <si>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</si>
  <si>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</si>
  <si>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</si>
  <si>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</si>
  <si>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</si>
  <si>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</si>
  <si>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</si>
  <si>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</si>
  <si>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</si>
  <si>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</si>
  <si>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</si>
  <si>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</si>
  <si>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</si>
  <si>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</si>
  <si>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</si>
  <si>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</si>
  <si>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</si>
  <si>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</si>
  <si>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</si>
  <si>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</si>
  <si>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</si>
  <si>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</si>
  <si>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</si>
  <si>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</si>
  <si>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</si>
  <si>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</si>
  <si>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</si>
  <si>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</si>
  <si>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</si>
  <si>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</si>
  <si>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</si>
  <si>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</si>
  <si>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</si>
  <si>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</si>
  <si>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</si>
  <si>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</si>
  <si>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</si>
  <si>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</si>
  <si>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</si>
  <si>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</si>
  <si>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</si>
  <si>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</si>
  <si>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</si>
  <si>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</si>
  <si>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</si>
  <si>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</si>
  <si>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</si>
  <si>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</si>
  <si>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</si>
  <si>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</si>
  <si>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</si>
  <si>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</si>
  <si>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</si>
  <si>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</si>
  <si>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</si>
  <si>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</si>
  <si>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</si>
  <si>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</si>
  <si>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</si>
  <si>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</si>
  <si>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</si>
  <si>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</si>
  <si>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</si>
  <si>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</si>
  <si>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</si>
  <si>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</si>
  <si>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</si>
  <si>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</si>
  <si>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</si>
  <si>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</si>
  <si>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</si>
  <si>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</si>
  <si>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</si>
  <si>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</si>
  <si>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</si>
  <si>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</si>
  <si>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</si>
  <si>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</si>
  <si>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</si>
  <si>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</si>
  <si>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</si>
  <si>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</si>
  <si>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</si>
  <si>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</si>
  <si>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</si>
  <si>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</si>
  <si>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</si>
  <si>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</si>
  <si>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</si>
  <si>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</si>
  <si>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</si>
  <si>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</si>
  <si>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</si>
  <si>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</si>
  <si>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</si>
  <si>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</si>
  <si>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</si>
  <si>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</si>
  <si>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</si>
  <si>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</si>
  <si>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</si>
  <si>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</si>
  <si>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</si>
  <si>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</si>
  <si>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</si>
  <si>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</si>
  <si>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</si>
  <si>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</si>
  <si>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</si>
  <si>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</si>
  <si>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</si>
  <si>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</si>
  <si>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</si>
  <si>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</si>
  <si>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</si>
  <si>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</si>
  <si>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</si>
  <si>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</si>
  <si>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</si>
  <si>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</si>
  <si>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</si>
  <si>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</si>
  <si>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</si>
  <si>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</si>
  <si>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</si>
  <si>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</si>
  <si>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</si>
  <si>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</si>
  <si>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</si>
  <si>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</si>
  <si>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</si>
  <si>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</si>
  <si>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</si>
  <si>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</si>
  <si>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</si>
  <si>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</si>
  <si>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</si>
  <si>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</si>
  <si>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</si>
  <si>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</si>
  <si>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</si>
  <si>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</si>
  <si>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</si>
  <si>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</si>
  <si>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</si>
  <si>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</si>
  <si>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</si>
  <si>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</si>
  <si>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</si>
  <si>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</si>
  <si>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</si>
  <si>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</si>
  <si>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</si>
  <si>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</si>
  <si>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</si>
  <si>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</si>
  <si>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</si>
  <si>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</si>
  <si>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</si>
  <si>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</si>
  <si>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</si>
  <si>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</si>
  <si>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</si>
  <si>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</si>
  <si>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</si>
  <si>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</si>
  <si>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</si>
  <si>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</si>
  <si>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</si>
  <si>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</si>
  <si>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</si>
  <si>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</si>
  <si>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</si>
  <si>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</si>
  <si>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</si>
  <si>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</si>
  <si>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</si>
  <si>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</si>
  <si>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</si>
  <si>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</si>
  <si>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</si>
  <si>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</si>
  <si>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</si>
  <si>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</si>
  <si>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</si>
  <si>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</si>
  <si>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</si>
  <si>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</si>
  <si>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</si>
  <si>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</si>
  <si>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</si>
  <si>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</si>
  <si>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</si>
  <si>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</si>
  <si>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</si>
  <si>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</si>
  <si>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</si>
  <si>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</si>
  <si>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</si>
  <si>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</si>
  <si>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</si>
  <si>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</si>
  <si>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</si>
  <si>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</si>
  <si>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</si>
  <si>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</si>
  <si>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</si>
  <si>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</si>
  <si>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</si>
  <si>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</si>
  <si>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</si>
  <si>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</si>
  <si>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</si>
  <si>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</si>
  <si>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</si>
  <si>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</si>
  <si>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</si>
  <si>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</si>
  <si>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</si>
  <si>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</si>
  <si>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</si>
  <si>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</si>
  <si>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</si>
  <si>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</si>
  <si>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</si>
  <si>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</si>
  <si>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</si>
  <si>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</si>
  <si>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</si>
  <si>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</si>
  <si>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</si>
  <si>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</si>
  <si>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</si>
  <si>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</si>
  <si>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</si>
  <si>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</si>
  <si>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</si>
  <si>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</si>
  <si>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</si>
  <si>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</si>
  <si>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</si>
  <si>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</si>
  <si>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</si>
  <si>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</si>
  <si>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</si>
  <si>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</si>
  <si>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</si>
  <si>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</si>
  <si>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</si>
  <si>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</si>
  <si>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</si>
  <si>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</si>
  <si>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</si>
  <si>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</si>
  <si>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</si>
  <si>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</si>
  <si>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</si>
  <si>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</si>
  <si>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</si>
  <si>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</si>
  <si>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</si>
  <si>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</si>
  <si>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</si>
  <si>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</si>
  <si>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</si>
  <si>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</si>
  <si>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</si>
  <si>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</si>
  <si>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</si>
  <si>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</si>
  <si>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</si>
  <si>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</si>
  <si>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</si>
  <si>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</si>
  <si>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</si>
  <si>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</si>
  <si>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</si>
  <si>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</si>
  <si>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</si>
  <si>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</si>
  <si>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</si>
  <si>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</si>
  <si>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</si>
  <si>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</si>
  <si>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</si>
  <si>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</si>
  <si>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</si>
  <si>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</si>
  <si>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</si>
  <si>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</si>
  <si>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</si>
  <si>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</si>
  <si>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</si>
  <si>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</si>
  <si>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</si>
  <si>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</si>
  <si>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</si>
  <si>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</si>
  <si>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</si>
  <si>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</si>
  <si>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</si>
  <si>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</si>
  <si>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</si>
  <si>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</si>
  <si>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</si>
  <si>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</si>
  <si>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</si>
  <si>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</si>
  <si>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</si>
  <si>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</si>
  <si>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</si>
  <si>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</si>
  <si>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</si>
  <si>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</si>
  <si>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</si>
  <si>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</si>
  <si>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</si>
  <si>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</si>
  <si>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</si>
  <si>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</si>
  <si>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</si>
  <si>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</si>
  <si>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</si>
  <si>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</si>
  <si>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</si>
  <si>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</si>
  <si>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</si>
  <si>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</si>
  <si>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</si>
  <si>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</si>
  <si>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</si>
  <si>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</si>
  <si>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</si>
  <si>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</si>
  <si>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</si>
  <si>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</si>
  <si>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</si>
  <si>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</si>
  <si>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</si>
  <si>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</si>
  <si>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</si>
  <si>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</si>
  <si>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</si>
  <si>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</si>
  <si>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</si>
  <si>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</si>
  <si>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</si>
  <si>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</si>
  <si>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</si>
  <si>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</si>
  <si>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</si>
  <si>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</si>
  <si>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</si>
  <si>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</si>
  <si>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</si>
  <si>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</si>
  <si>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</si>
  <si>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</si>
  <si>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</si>
  <si>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</si>
  <si>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</si>
  <si>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</si>
  <si>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</si>
  <si>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</si>
  <si>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</si>
  <si>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</si>
  <si>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</si>
  <si>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</si>
  <si>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</si>
  <si>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</si>
  <si>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</si>
  <si>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</si>
  <si>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</si>
  <si>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</si>
  <si>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</si>
  <si>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</si>
  <si>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</si>
  <si>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</si>
  <si>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</si>
  <si>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</si>
  <si>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</si>
  <si>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</si>
  <si>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</si>
  <si>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</si>
  <si>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</si>
  <si>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</si>
  <si>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</si>
  <si>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</si>
  <si>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</si>
  <si>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</si>
  <si>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</si>
  <si>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</si>
  <si>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</si>
  <si>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</si>
  <si>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</si>
  <si>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</si>
  <si>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</si>
  <si>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</si>
  <si>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</si>
  <si>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</si>
  <si>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</si>
  <si>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</si>
  <si>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</si>
  <si>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</si>
  <si>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</si>
  <si>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</si>
  <si>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</si>
  <si>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</si>
  <si>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</si>
  <si>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</si>
  <si>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</si>
  <si>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</si>
  <si>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</si>
  <si>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</si>
  <si>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</si>
  <si>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</si>
  <si>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</si>
  <si>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</si>
  <si>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</si>
  <si>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</si>
  <si>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</si>
  <si>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</si>
  <si>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</si>
  <si>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</si>
  <si>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</si>
  <si>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</si>
  <si>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</si>
  <si>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</si>
  <si>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</si>
  <si>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</si>
  <si>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</si>
  <si>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</si>
  <si>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</si>
  <si>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</si>
  <si>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</si>
  <si>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</si>
  <si>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</si>
  <si>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</si>
  <si>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</si>
  <si>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</si>
  <si>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</si>
  <si>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</si>
  <si>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</si>
  <si>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</si>
  <si>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</si>
  <si>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</si>
  <si>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</si>
  <si>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</si>
  <si>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</si>
  <si>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</si>
  <si>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</si>
  <si>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</si>
  <si>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</si>
  <si>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</si>
  <si>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</si>
  <si>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</si>
  <si>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</si>
  <si>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</si>
  <si>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</si>
  <si>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</si>
  <si>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</si>
  <si>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</si>
  <si>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</si>
  <si>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</si>
  <si>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</si>
  <si>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</si>
  <si>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</si>
  <si>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</si>
  <si>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</si>
  <si>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</si>
  <si>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</si>
  <si>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</si>
  <si>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</si>
  <si>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</si>
  <si>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</si>
  <si>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</si>
  <si>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</si>
  <si>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</si>
  <si>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</si>
  <si>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</si>
  <si>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</si>
  <si>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</si>
  <si>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</si>
  <si>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</si>
  <si>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</si>
  <si>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</si>
  <si>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</si>
  <si>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</si>
  <si>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</si>
  <si>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</si>
  <si>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</si>
  <si>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</si>
  <si>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</si>
  <si>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</si>
  <si>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</si>
  <si>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</si>
  <si>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</si>
  <si>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</si>
  <si>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</si>
  <si>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</si>
  <si>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</si>
  <si>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</si>
  <si>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</si>
  <si>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</si>
  <si>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</si>
  <si>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</si>
  <si>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</si>
  <si>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</si>
  <si>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</si>
  <si>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</si>
  <si>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</si>
  <si>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</si>
  <si>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</si>
  <si>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</si>
  <si>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</si>
  <si>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</si>
  <si>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</si>
  <si>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</si>
  <si>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</si>
  <si>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</si>
  <si>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</si>
  <si>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</si>
  <si>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</si>
  <si>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</si>
  <si>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</si>
  <si>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</si>
  <si>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</si>
  <si>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</si>
  <si>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</si>
  <si>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</si>
  <si>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</si>
  <si>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</si>
  <si>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</si>
  <si>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</si>
  <si>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</si>
  <si>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</si>
  <si>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</si>
  <si>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</si>
  <si>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</si>
  <si>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</si>
  <si>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</si>
  <si>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</si>
  <si>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</si>
  <si>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</si>
  <si>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</si>
  <si>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</si>
  <si>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</si>
  <si>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</si>
  <si>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</si>
  <si>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</si>
  <si>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</si>
  <si>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</si>
  <si>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</si>
  <si>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</si>
  <si>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</si>
  <si>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</si>
  <si>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</si>
  <si>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</si>
  <si>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</si>
  <si>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</si>
  <si>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</si>
  <si>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</si>
  <si>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</si>
  <si>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</si>
  <si>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</si>
  <si>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</si>
  <si>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</si>
  <si>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</si>
  <si>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</si>
  <si>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</si>
  <si>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</si>
  <si>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</si>
  <si>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</si>
  <si>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</si>
  <si>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</si>
  <si>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</si>
  <si>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</si>
  <si>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</si>
  <si>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</si>
  <si>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</si>
  <si>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</si>
  <si>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</si>
  <si>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</si>
  <si>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</si>
  <si>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</si>
  <si>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</si>
  <si>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</si>
  <si>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</si>
  <si>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</si>
  <si>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</si>
  <si>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</si>
  <si>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</si>
  <si>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</si>
  <si>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</si>
  <si>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</si>
  <si>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</si>
  <si>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</si>
  <si>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</si>
  <si>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</si>
  <si>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</si>
  <si>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</si>
  <si>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</si>
  <si>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</si>
  <si>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</si>
  <si>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</si>
  <si>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</si>
  <si>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</si>
  <si>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</si>
  <si>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</si>
  <si>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</si>
  <si>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</si>
  <si>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</si>
  <si>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</si>
  <si>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</si>
  <si>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</si>
  <si>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</si>
  <si>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</si>
  <si>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</si>
  <si>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</si>
  <si>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</si>
  <si>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</si>
  <si>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</si>
  <si>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</si>
  <si>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</si>
  <si>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</si>
  <si>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</si>
  <si>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</si>
  <si>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</si>
  <si>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</si>
  <si>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</si>
  <si>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</si>
  <si>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</si>
  <si>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</si>
  <si>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</si>
  <si>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</si>
  <si>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</si>
  <si>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</si>
  <si>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</si>
  <si>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</si>
  <si>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</si>
  <si>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</si>
  <si>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</si>
  <si>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</si>
  <si>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</si>
  <si>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</si>
  <si>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</si>
  <si>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</si>
  <si>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</si>
  <si>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</si>
  <si>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</si>
  <si>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</si>
  <si>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</si>
  <si>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</si>
  <si>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</si>
  <si>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</si>
  <si>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</si>
  <si>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</si>
  <si>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</si>
  <si>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</si>
  <si>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</si>
  <si>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</si>
  <si>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</si>
  <si>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</si>
  <si>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</si>
  <si>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</si>
  <si>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</si>
  <si>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</si>
  <si>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</si>
  <si>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</si>
  <si>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</si>
  <si>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</si>
  <si>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</si>
  <si>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</si>
  <si>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</si>
  <si>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</si>
  <si>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</si>
  <si>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</si>
  <si>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</si>
  <si>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</si>
  <si>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</si>
  <si>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</si>
  <si>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</si>
  <si>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</si>
  <si>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</si>
  <si>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</si>
  <si>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</si>
  <si>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</si>
  <si>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</si>
  <si>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</si>
  <si>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</si>
  <si>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</si>
  <si>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</si>
  <si>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</si>
  <si>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</si>
  <si>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</si>
  <si>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</si>
  <si>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</si>
  <si>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</si>
  <si>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</si>
  <si>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</si>
  <si>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</si>
  <si>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</si>
  <si>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</si>
  <si>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</si>
  <si>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</si>
  <si>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</si>
  <si>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</si>
  <si>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</si>
  <si>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</si>
  <si>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</si>
  <si>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</si>
  <si>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</si>
  <si>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</si>
  <si>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</si>
  <si>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</si>
  <si>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</si>
  <si>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</si>
  <si>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</si>
  <si>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</si>
  <si>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</si>
  <si>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</si>
  <si>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</si>
  <si>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</si>
  <si>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</si>
  <si>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</si>
  <si>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</si>
  <si>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</si>
  <si>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</si>
  <si>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</si>
  <si>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</si>
  <si>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</si>
  <si>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</si>
  <si>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</si>
  <si>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</si>
  <si>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</si>
  <si>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</si>
  <si>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</si>
  <si>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</si>
  <si>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</si>
  <si>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</si>
  <si>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</si>
  <si>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</si>
  <si>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</si>
  <si>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</si>
  <si>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</si>
  <si>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</si>
  <si>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</si>
  <si>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</si>
  <si>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</si>
  <si>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</si>
  <si>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</si>
  <si>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</si>
  <si>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</si>
  <si>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</si>
  <si>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</si>
  <si>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</si>
  <si>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</si>
  <si>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</si>
  <si>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</si>
  <si>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</si>
  <si>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</si>
  <si>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</si>
  <si>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</si>
  <si>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</si>
  <si>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</si>
  <si>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</si>
  <si>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</si>
  <si>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</si>
  <si>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</si>
  <si>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</si>
  <si>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</si>
  <si>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</si>
  <si>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</si>
  <si>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</si>
  <si>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</si>
  <si>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</si>
  <si>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</si>
  <si>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</si>
  <si>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</si>
  <si>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</si>
  <si>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</si>
  <si>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</si>
  <si>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</si>
  <si>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</si>
  <si>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</si>
  <si>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</si>
  <si>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</si>
  <si>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</si>
  <si>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</si>
  <si>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</si>
  <si>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</si>
  <si>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</si>
  <si>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</si>
  <si>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</si>
  <si>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</si>
  <si>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</si>
  <si>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</si>
  <si>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</si>
  <si>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</si>
  <si>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</si>
  <si>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</si>
  <si>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</si>
  <si>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</si>
  <si>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</si>
  <si>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</si>
  <si>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</si>
  <si>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</si>
  <si>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</si>
  <si>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</si>
  <si>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</si>
  <si>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</si>
  <si>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</si>
  <si>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</si>
  <si>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</si>
  <si>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</si>
  <si>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</si>
  <si>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</si>
  <si>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</si>
  <si>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</si>
  <si>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</si>
  <si>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</si>
  <si>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</si>
  <si>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</si>
  <si>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</si>
  <si>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</si>
  <si>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</si>
  <si>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</si>
  <si>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</si>
  <si>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</si>
  <si>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</si>
  <si>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</si>
  <si>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</si>
  <si>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</si>
  <si>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</si>
  <si>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</si>
  <si>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</si>
  <si>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</si>
  <si>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</si>
  <si>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</si>
  <si>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</si>
  <si>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</si>
  <si>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</si>
  <si>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</si>
  <si>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</si>
  <si>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</si>
  <si>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</si>
  <si>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</si>
  <si>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</si>
  <si>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</si>
  <si>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</si>
  <si>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</si>
  <si>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</si>
  <si>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</si>
  <si>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</si>
  <si>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</si>
  <si>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</si>
  <si>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</si>
  <si>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</si>
  <si>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</si>
  <si>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</si>
  <si>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</si>
  <si>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</si>
  <si>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</si>
  <si>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</si>
  <si>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</si>
  <si>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</si>
  <si>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</si>
  <si>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</si>
  <si>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</si>
  <si>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</si>
  <si>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</si>
  <si>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</si>
  <si>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</si>
  <si>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</si>
  <si>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</si>
  <si>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</si>
  <si>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</si>
  <si>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</si>
  <si>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</si>
  <si>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</si>
  <si>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</si>
  <si>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</si>
  <si>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</si>
  <si>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</si>
  <si>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</si>
  <si>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</si>
  <si>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</si>
  <si>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</si>
  <si>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</si>
  <si>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</si>
  <si>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</si>
  <si>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</si>
  <si>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</si>
  <si>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</si>
  <si>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</si>
  <si>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</si>
  <si>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</si>
  <si>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</si>
  <si>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</si>
  <si>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</si>
  <si>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</si>
  <si>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</si>
  <si>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</si>
  <si>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</si>
  <si>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</si>
  <si>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</si>
  <si>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</si>
  <si>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</si>
  <si>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</si>
  <si>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</si>
  <si>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</si>
  <si>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</si>
  <si>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</si>
  <si>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</si>
  <si>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</si>
  <si>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</si>
  <si>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</si>
  <si>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</si>
  <si>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</si>
  <si>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</si>
  <si>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</si>
  <si>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</si>
  <si>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</si>
  <si>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</si>
  <si>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</si>
  <si>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</si>
  <si>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</si>
  <si>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</si>
  <si>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</si>
  <si>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</si>
  <si>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</si>
  <si>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</si>
  <si>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</si>
  <si>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</si>
  <si>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</si>
  <si>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</si>
  <si>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</si>
  <si>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</si>
  <si>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</si>
  <si>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</si>
  <si>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</si>
  <si>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</si>
  <si>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</si>
  <si>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</si>
  <si>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</si>
  <si>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</si>
  <si>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</si>
  <si>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</si>
  <si>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</si>
  <si>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</si>
  <si>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</si>
  <si>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</si>
  <si>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</si>
  <si>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</si>
  <si>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</si>
  <si>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</si>
  <si>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</si>
  <si>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</si>
  <si>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</si>
  <si>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</si>
  <si>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</si>
  <si>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</si>
  <si>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</si>
  <si>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</si>
  <si>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</si>
  <si>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</si>
  <si>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</si>
  <si>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</si>
  <si>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</si>
  <si>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</si>
  <si>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</si>
  <si>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</si>
  <si>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</si>
  <si>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</si>
  <si>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</si>
  <si>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</si>
  <si>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</si>
  <si>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</si>
  <si>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</si>
  <si>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</si>
  <si>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</si>
  <si>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</si>
  <si>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</si>
  <si>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</si>
  <si>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</si>
  <si>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</si>
  <si>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</si>
  <si>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</si>
  <si>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</si>
  <si>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</si>
  <si>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</si>
  <si>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</si>
  <si>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</si>
  <si>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</si>
  <si>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</si>
  <si>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</si>
  <si>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</si>
  <si>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</si>
  <si>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</si>
  <si>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</si>
  <si>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</si>
  <si>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</si>
  <si>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</si>
  <si>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</si>
  <si>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</si>
  <si>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</si>
  <si>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</si>
  <si>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</si>
  <si>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</si>
  <si>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</si>
  <si>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</si>
  <si>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</si>
  <si>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</si>
  <si>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</si>
  <si>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</si>
  <si>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</si>
  <si>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</si>
  <si>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</si>
  <si>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</si>
  <si>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</si>
  <si>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</si>
  <si>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</si>
  <si>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</si>
  <si>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</si>
  <si>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</si>
  <si>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</si>
  <si>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</si>
  <si>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</si>
  <si>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</si>
  <si>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</si>
  <si>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</si>
  <si>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</si>
  <si>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</si>
  <si>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</si>
  <si>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</si>
  <si>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</si>
  <si>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</si>
  <si>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</si>
  <si>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</si>
  <si>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</si>
  <si>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</si>
  <si>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</si>
  <si>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</si>
  <si>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</si>
  <si>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</si>
  <si>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</si>
  <si>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</si>
  <si>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</si>
  <si>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</si>
  <si>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</si>
  <si>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</si>
  <si>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</si>
  <si>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</si>
  <si>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</si>
  <si>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</si>
  <si>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</si>
  <si>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</si>
  <si>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</si>
  <si>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</si>
  <si>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</si>
  <si>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</si>
  <si>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</si>
  <si>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</si>
  <si>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</si>
  <si>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</si>
  <si>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</si>
  <si>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</si>
  <si>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</si>
  <si>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</si>
  <si>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</si>
  <si>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</si>
  <si>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</si>
  <si>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</si>
  <si>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</si>
  <si>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</si>
  <si>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</si>
  <si>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</si>
  <si>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</si>
  <si>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</si>
  <si>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</si>
  <si>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</si>
  <si>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</si>
  <si>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</si>
  <si>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</si>
  <si>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</si>
  <si>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</si>
  <si>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</si>
  <si>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</si>
  <si>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</si>
  <si>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</si>
  <si>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</si>
  <si>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</si>
  <si>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</si>
  <si>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</si>
  <si>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</si>
  <si>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</si>
  <si>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</si>
  <si>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</si>
  <si>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</si>
  <si>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</si>
  <si>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</si>
  <si>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</si>
  <si>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</si>
  <si>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</si>
  <si>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</si>
  <si>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</si>
  <si>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</si>
  <si>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</si>
  <si>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</si>
  <si>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</si>
  <si>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</si>
  <si>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</si>
  <si>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</si>
  <si>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</si>
  <si>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</si>
  <si>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</si>
  <si>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</si>
  <si>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</si>
  <si>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</si>
  <si>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</si>
  <si>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</si>
  <si>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</si>
  <si>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</si>
  <si>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</si>
  <si>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</si>
  <si>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</si>
  <si>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</si>
  <si>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</si>
  <si>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</si>
  <si>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</si>
  <si>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</si>
  <si>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</si>
  <si>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</si>
  <si>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</si>
  <si>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</si>
  <si>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</si>
  <si>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</si>
  <si>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</si>
  <si>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</si>
  <si>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</si>
  <si>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</si>
  <si>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</si>
  <si>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</si>
  <si>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</si>
  <si>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</si>
  <si>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</si>
  <si>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</si>
  <si>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</si>
  <si>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</si>
  <si>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</si>
  <si>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</si>
  <si>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</si>
  <si>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</si>
  <si>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</si>
  <si>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</si>
  <si>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</si>
  <si>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</si>
  <si>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</si>
  <si>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</si>
  <si>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</si>
  <si>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</si>
  <si>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</si>
  <si>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</si>
  <si>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</si>
  <si>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</si>
  <si>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</si>
  <si>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</si>
  <si>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</si>
  <si>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</si>
  <si>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</si>
  <si>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</si>
  <si>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</si>
  <si>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</si>
  <si>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</si>
  <si>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</si>
  <si>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</si>
  <si>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</si>
  <si>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</si>
  <si>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</si>
  <si>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</si>
  <si>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</si>
  <si>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</si>
  <si>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</si>
  <si>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</si>
  <si>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</si>
  <si>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</si>
  <si>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</si>
  <si>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</si>
  <si>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</si>
  <si>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</si>
  <si>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</si>
  <si>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</si>
  <si>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</si>
  <si>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</si>
  <si>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</si>
  <si>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</si>
  <si>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</si>
  <si>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</si>
  <si>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</si>
  <si>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</si>
  <si>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</si>
  <si>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</si>
  <si>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</si>
  <si>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</si>
  <si>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</si>
  <si>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</si>
  <si>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</si>
  <si>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</si>
  <si>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</si>
  <si>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</si>
  <si>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</si>
  <si>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</si>
  <si>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</si>
  <si>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</si>
  <si>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</si>
  <si>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</si>
  <si>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</si>
  <si>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</si>
  <si>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</si>
  <si>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</si>
  <si>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</si>
  <si>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</si>
  <si>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</si>
  <si>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</si>
  <si>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</si>
  <si>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</si>
  <si>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</si>
  <si>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</si>
  <si>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</si>
  <si>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</si>
  <si>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</si>
  <si>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</si>
  <si>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</si>
  <si>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</si>
  <si>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</si>
  <si>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</si>
  <si>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</si>
  <si>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</si>
  <si>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</si>
  <si>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</si>
  <si>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</si>
  <si>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</si>
  <si>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</si>
  <si>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</si>
  <si>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</si>
  <si>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</si>
  <si>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</si>
  <si>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</si>
  <si>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</si>
  <si>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</si>
  <si>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</si>
  <si>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</si>
  <si>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</si>
  <si>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</si>
  <si>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</si>
  <si>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</si>
  <si>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</si>
  <si>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</si>
  <si>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</si>
  <si>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</si>
  <si>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</si>
  <si>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</si>
  <si>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</si>
  <si>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</si>
  <si>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</si>
  <si>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</si>
  <si>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</si>
  <si>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</si>
  <si>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</si>
  <si>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</si>
  <si>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</si>
  <si>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</si>
  <si>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</si>
  <si>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</si>
  <si>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</si>
  <si>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</si>
  <si>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</si>
  <si>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</si>
  <si>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</si>
  <si>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</si>
  <si>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</si>
  <si>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</si>
  <si>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</si>
  <si>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</si>
  <si>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</si>
  <si>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</si>
  <si>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</si>
  <si>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</si>
  <si>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</si>
  <si>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</si>
  <si>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</si>
  <si>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</si>
  <si>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</si>
  <si>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</si>
  <si>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</si>
  <si>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</si>
  <si>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</si>
  <si>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</si>
  <si>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</si>
  <si>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</si>
  <si>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VLADIMIRA NAZORA ŠKABRNJA</t>
  </si>
  <si>
    <t>ŠKABRNJA</t>
  </si>
  <si>
    <t>PUT MARINOVCA 9</t>
  </si>
  <si>
    <t>Dinko Peljušić</t>
  </si>
  <si>
    <t>023637256</t>
  </si>
  <si>
    <t>ured@os-vnazora-skabrnja.skole.hr</t>
  </si>
  <si>
    <t>MARIN PAVIČIĆ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</si>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</sst>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4681304</v>
      </c>
      <c r="D2" s="63">
        <f>PRRAS!E12</f>
        <v>4394295</v>
      </c>
      <c r="E2" s="63"/>
      <c r="F2" s="63"/>
      <c r="G2" s="64">
        <f t="shared" ref="G2:G65" si="0">(B2/1000)*(C2*1+D2*2)</f>
        <v>13469.894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12964</v>
      </c>
      <c r="L10" s="50">
        <f>INT(VALUE(RefStr!B6))</f>
        <v>12964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03141829</v>
      </c>
      <c r="L11" s="50">
        <f>INT(VALUE(RefStr!B8))</f>
        <v>3141829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VLADIMIRA NAZORA ŠKABRNJA</v>
      </c>
      <c r="L12" s="50">
        <f>LEN(Skriveni!K12)</f>
        <v>39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23223</v>
      </c>
      <c r="L13" s="50">
        <f>INT(VALUE(RefStr!B12))</f>
        <v>23223</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ŠKABRNJA</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PUT MARINOVCA 9</v>
      </c>
      <c r="L15" s="50">
        <f>LEN(Skriveni!K15)</f>
        <v>15</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445</v>
      </c>
      <c r="L19" s="50">
        <f>INT(VALUE(RefStr!B22))</f>
        <v>445</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68128979291</v>
      </c>
      <c r="L21" s="50">
        <f>INT(VALUE(RefStr!K14))</f>
        <v>68128979291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Dinko Peljušić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023637256</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023637256</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ured@os-vnazora-skabrnja.skole.hr</v>
      </c>
      <c r="L25" s="50">
        <f>LEN(RefStr!H29)</f>
        <v>33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ured@os-vnazora-skabrnja.skole.hr</v>
      </c>
      <c r="L26" s="50">
        <f>LEN(RefStr!H31)</f>
        <v>33</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MARIN PAVIČIĆ</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87.068.883,25</v>
      </c>
      <c r="L28" s="50">
        <f>SUM(G2:G1561)</f>
        <v>87068883.24499999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52126441.133999988</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28332428.827000003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6222071.2319999998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387942.05200000003</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3445498</v>
      </c>
      <c r="D46" s="58">
        <f>PRRAS!E56</f>
        <v>3553803</v>
      </c>
      <c r="E46" s="58">
        <v>0</v>
      </c>
      <c r="F46" s="58">
        <v>0</v>
      </c>
      <c r="G46" s="59">
        <f t="shared" si="0"/>
        <v>474889.68</v>
      </c>
      <c r="H46" s="59">
        <f t="shared" si="1"/>
        <v>0</v>
      </c>
      <c r="I46" s="60">
        <v>0</v>
      </c>
    </row>
    <row r="47" spans="1:12" x14ac:dyDescent="0.2">
      <c r="A47" s="57">
        <v>151</v>
      </c>
      <c r="B47" s="58">
        <f>PRRAS!C57</f>
        <v>46</v>
      </c>
      <c r="C47" s="58">
        <f>PRRAS!D57</f>
        <v>0</v>
      </c>
      <c r="D47" s="58">
        <f>PRRAS!E57</f>
        <v>125349</v>
      </c>
      <c r="E47" s="58">
        <v>0</v>
      </c>
      <c r="F47" s="58">
        <v>0</v>
      </c>
      <c r="G47" s="59">
        <f t="shared" si="0"/>
        <v>11532.108</v>
      </c>
      <c r="H47" s="59">
        <f t="shared" si="1"/>
        <v>0</v>
      </c>
      <c r="I47" s="60">
        <v>0</v>
      </c>
    </row>
    <row r="48" spans="1:12" x14ac:dyDescent="0.2">
      <c r="A48" s="57">
        <v>151</v>
      </c>
      <c r="B48" s="58">
        <f>PRRAS!C58</f>
        <v>47</v>
      </c>
      <c r="C48" s="58">
        <f>PRRAS!D58</f>
        <v>0</v>
      </c>
      <c r="D48" s="58">
        <f>PRRAS!E58</f>
        <v>125349</v>
      </c>
      <c r="E48" s="58">
        <v>0</v>
      </c>
      <c r="F48" s="58">
        <v>0</v>
      </c>
      <c r="G48" s="59">
        <f t="shared" si="0"/>
        <v>11782.806</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6751</v>
      </c>
      <c r="D58" s="58">
        <f>PRRAS!E68</f>
        <v>12983</v>
      </c>
      <c r="E58" s="58">
        <v>0</v>
      </c>
      <c r="F58" s="58">
        <v>0</v>
      </c>
      <c r="G58" s="59">
        <f t="shared" si="0"/>
        <v>1864.8690000000001</v>
      </c>
      <c r="H58" s="59">
        <f t="shared" si="1"/>
        <v>0</v>
      </c>
      <c r="I58" s="60">
        <v>0</v>
      </c>
    </row>
    <row r="59" spans="1:9" x14ac:dyDescent="0.2">
      <c r="A59" s="57">
        <v>151</v>
      </c>
      <c r="B59" s="58">
        <f>PRRAS!C69</f>
        <v>58</v>
      </c>
      <c r="C59" s="58">
        <f>PRRAS!D69</f>
        <v>6751</v>
      </c>
      <c r="D59" s="58">
        <f>PRRAS!E69</f>
        <v>12983</v>
      </c>
      <c r="E59" s="58">
        <v>0</v>
      </c>
      <c r="F59" s="58">
        <v>0</v>
      </c>
      <c r="G59" s="59">
        <f t="shared" si="0"/>
        <v>1897.586</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3368205</v>
      </c>
      <c r="D64" s="58">
        <f>PRRAS!E74</f>
        <v>3359172</v>
      </c>
      <c r="E64" s="58">
        <v>0</v>
      </c>
      <c r="F64" s="58">
        <v>0</v>
      </c>
      <c r="G64" s="59">
        <f t="shared" si="0"/>
        <v>635452.58700000006</v>
      </c>
      <c r="H64" s="59">
        <f t="shared" si="1"/>
        <v>0</v>
      </c>
      <c r="I64" s="60">
        <v>0</v>
      </c>
    </row>
    <row r="65" spans="1:9" x14ac:dyDescent="0.2">
      <c r="A65" s="57">
        <v>151</v>
      </c>
      <c r="B65" s="58">
        <f>PRRAS!C75</f>
        <v>64</v>
      </c>
      <c r="C65" s="58">
        <f>PRRAS!D75</f>
        <v>3368205</v>
      </c>
      <c r="D65" s="58">
        <f>PRRAS!E75</f>
        <v>3359172</v>
      </c>
      <c r="E65" s="58">
        <v>0</v>
      </c>
      <c r="F65" s="58">
        <v>0</v>
      </c>
      <c r="G65" s="59">
        <f t="shared" si="0"/>
        <v>645539.13600000006</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467</v>
      </c>
      <c r="E67" s="58">
        <v>0</v>
      </c>
      <c r="F67" s="58">
        <v>0</v>
      </c>
      <c r="G67" s="59">
        <f t="shared" si="2"/>
        <v>61.644000000000005</v>
      </c>
      <c r="H67" s="59">
        <f t="shared" si="3"/>
        <v>0</v>
      </c>
      <c r="I67" s="60">
        <v>0</v>
      </c>
    </row>
    <row r="68" spans="1:9" x14ac:dyDescent="0.2">
      <c r="A68" s="57">
        <v>151</v>
      </c>
      <c r="B68" s="58">
        <f>PRRAS!C78</f>
        <v>67</v>
      </c>
      <c r="C68" s="58">
        <f>PRRAS!D78</f>
        <v>0</v>
      </c>
      <c r="D68" s="58">
        <f>PRRAS!E78</f>
        <v>467</v>
      </c>
      <c r="E68" s="58">
        <v>0</v>
      </c>
      <c r="F68" s="58">
        <v>0</v>
      </c>
      <c r="G68" s="59">
        <f t="shared" si="2"/>
        <v>62.578000000000003</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70542</v>
      </c>
      <c r="D70" s="58">
        <f>PRRAS!E80</f>
        <v>55832</v>
      </c>
      <c r="E70" s="58">
        <v>0</v>
      </c>
      <c r="F70" s="58">
        <v>0</v>
      </c>
      <c r="G70" s="59">
        <f t="shared" si="2"/>
        <v>12572.214000000002</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70542</v>
      </c>
      <c r="D73" s="58">
        <f>PRRAS!E83</f>
        <v>55832</v>
      </c>
      <c r="E73" s="58">
        <v>0</v>
      </c>
      <c r="F73" s="58">
        <v>0</v>
      </c>
      <c r="G73" s="59">
        <f t="shared" si="2"/>
        <v>13118.831999999999</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161160</v>
      </c>
      <c r="D106" s="58">
        <f>PRRAS!E116</f>
        <v>115316</v>
      </c>
      <c r="E106" s="58">
        <v>0</v>
      </c>
      <c r="F106" s="58">
        <v>0</v>
      </c>
      <c r="G106" s="59">
        <f t="shared" si="2"/>
        <v>41138.159999999996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161160</v>
      </c>
      <c r="D112" s="58">
        <f>PRRAS!E122</f>
        <v>115316</v>
      </c>
      <c r="E112" s="58">
        <v>0</v>
      </c>
      <c r="F112" s="58">
        <v>0</v>
      </c>
      <c r="G112" s="59">
        <f t="shared" si="2"/>
        <v>43488.912000000004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161160</v>
      </c>
      <c r="D117" s="58">
        <f>PRRAS!E127</f>
        <v>115316</v>
      </c>
      <c r="E117" s="58">
        <v>0</v>
      </c>
      <c r="F117" s="58">
        <v>0</v>
      </c>
      <c r="G117" s="59">
        <f t="shared" si="2"/>
        <v>45447.872000000003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12177</v>
      </c>
      <c r="D124" s="58">
        <f>PRRAS!E134</f>
        <v>15131</v>
      </c>
      <c r="E124" s="58">
        <v>0</v>
      </c>
      <c r="F124" s="58">
        <v>0</v>
      </c>
      <c r="G124" s="59">
        <f t="shared" si="2"/>
        <v>5219.9970000000003</v>
      </c>
      <c r="H124" s="59">
        <f t="shared" si="3"/>
        <v>0</v>
      </c>
      <c r="I124" s="60">
        <v>0</v>
      </c>
    </row>
    <row r="125" spans="1:9" x14ac:dyDescent="0.2">
      <c r="A125" s="57">
        <v>151</v>
      </c>
      <c r="B125" s="58">
        <f>PRRAS!C135</f>
        <v>124</v>
      </c>
      <c r="C125" s="58">
        <f>PRRAS!D135</f>
        <v>6070</v>
      </c>
      <c r="D125" s="58">
        <f>PRRAS!E135</f>
        <v>14631</v>
      </c>
      <c r="E125" s="58">
        <v>0</v>
      </c>
      <c r="F125" s="58">
        <v>0</v>
      </c>
      <c r="G125" s="59">
        <f t="shared" si="2"/>
        <v>4381.1679999999997</v>
      </c>
      <c r="H125" s="59">
        <f t="shared" si="3"/>
        <v>0</v>
      </c>
      <c r="I125" s="60">
        <v>0</v>
      </c>
    </row>
    <row r="126" spans="1:9" x14ac:dyDescent="0.2">
      <c r="A126" s="57">
        <v>151</v>
      </c>
      <c r="B126" s="58">
        <f>PRRAS!C136</f>
        <v>125</v>
      </c>
      <c r="C126" s="58">
        <f>PRRAS!D136</f>
        <v>1020</v>
      </c>
      <c r="D126" s="58">
        <f>PRRAS!E136</f>
        <v>4288</v>
      </c>
      <c r="E126" s="58">
        <v>0</v>
      </c>
      <c r="F126" s="58">
        <v>0</v>
      </c>
      <c r="G126" s="59">
        <f t="shared" si="2"/>
        <v>1199.5</v>
      </c>
      <c r="H126" s="59">
        <f t="shared" si="3"/>
        <v>0</v>
      </c>
      <c r="I126" s="60">
        <v>0</v>
      </c>
    </row>
    <row r="127" spans="1:9" x14ac:dyDescent="0.2">
      <c r="A127" s="57">
        <v>151</v>
      </c>
      <c r="B127" s="58">
        <f>PRRAS!C137</f>
        <v>126</v>
      </c>
      <c r="C127" s="58">
        <f>PRRAS!D137</f>
        <v>5050</v>
      </c>
      <c r="D127" s="58">
        <f>PRRAS!E137</f>
        <v>10343</v>
      </c>
      <c r="E127" s="58">
        <v>0</v>
      </c>
      <c r="F127" s="58">
        <v>0</v>
      </c>
      <c r="G127" s="59">
        <f t="shared" si="2"/>
        <v>3242.7359999999999</v>
      </c>
      <c r="H127" s="59">
        <f t="shared" si="3"/>
        <v>0</v>
      </c>
      <c r="I127" s="60">
        <v>0</v>
      </c>
    </row>
    <row r="128" spans="1:9" x14ac:dyDescent="0.2">
      <c r="A128" s="57">
        <v>151</v>
      </c>
      <c r="B128" s="58">
        <f>PRRAS!C138</f>
        <v>127</v>
      </c>
      <c r="C128" s="58">
        <f>PRRAS!D138</f>
        <v>6107</v>
      </c>
      <c r="D128" s="58">
        <f>PRRAS!E138</f>
        <v>500</v>
      </c>
      <c r="E128" s="58">
        <v>0</v>
      </c>
      <c r="F128" s="58">
        <v>0</v>
      </c>
      <c r="G128" s="59">
        <f t="shared" si="2"/>
        <v>902.58900000000006</v>
      </c>
      <c r="H128" s="59">
        <f t="shared" si="3"/>
        <v>0</v>
      </c>
      <c r="I128" s="60">
        <v>0</v>
      </c>
    </row>
    <row r="129" spans="1:9" x14ac:dyDescent="0.2">
      <c r="A129" s="57">
        <v>151</v>
      </c>
      <c r="B129" s="58">
        <f>PRRAS!C139</f>
        <v>128</v>
      </c>
      <c r="C129" s="58">
        <f>PRRAS!D139</f>
        <v>6107</v>
      </c>
      <c r="D129" s="58">
        <f>PRRAS!E139</f>
        <v>500</v>
      </c>
      <c r="E129" s="58">
        <v>0</v>
      </c>
      <c r="F129" s="58">
        <v>0</v>
      </c>
      <c r="G129" s="59">
        <f t="shared" si="2"/>
        <v>909.69600000000003</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1062469</v>
      </c>
      <c r="D131" s="58">
        <f>PRRAS!E141</f>
        <v>710045</v>
      </c>
      <c r="E131" s="58">
        <v>0</v>
      </c>
      <c r="F131" s="58">
        <v>0</v>
      </c>
      <c r="G131" s="59">
        <f t="shared" si="4"/>
        <v>322732.67</v>
      </c>
      <c r="H131" s="59">
        <f t="shared" si="5"/>
        <v>0</v>
      </c>
      <c r="I131" s="60">
        <v>0</v>
      </c>
    </row>
    <row r="132" spans="1:9" x14ac:dyDescent="0.2">
      <c r="A132" s="57">
        <v>151</v>
      </c>
      <c r="B132" s="58">
        <f>PRRAS!C142</f>
        <v>131</v>
      </c>
      <c r="C132" s="58">
        <f>PRRAS!D142</f>
        <v>1062469</v>
      </c>
      <c r="D132" s="58">
        <f>PRRAS!E142</f>
        <v>710045</v>
      </c>
      <c r="E132" s="58">
        <v>0</v>
      </c>
      <c r="F132" s="58">
        <v>0</v>
      </c>
      <c r="G132" s="59">
        <f t="shared" si="4"/>
        <v>325215.22899999999</v>
      </c>
      <c r="H132" s="59">
        <f t="shared" si="5"/>
        <v>0</v>
      </c>
      <c r="I132" s="60">
        <v>0</v>
      </c>
    </row>
    <row r="133" spans="1:9" x14ac:dyDescent="0.2">
      <c r="A133" s="57">
        <v>151</v>
      </c>
      <c r="B133" s="58">
        <f>PRRAS!C143</f>
        <v>132</v>
      </c>
      <c r="C133" s="58">
        <f>PRRAS!D143</f>
        <v>544669</v>
      </c>
      <c r="D133" s="58">
        <f>PRRAS!E143</f>
        <v>613740</v>
      </c>
      <c r="E133" s="58">
        <v>0</v>
      </c>
      <c r="F133" s="58">
        <v>0</v>
      </c>
      <c r="G133" s="59">
        <f t="shared" si="4"/>
        <v>233923.66800000001</v>
      </c>
      <c r="H133" s="59">
        <f t="shared" si="5"/>
        <v>0</v>
      </c>
      <c r="I133" s="60">
        <v>0</v>
      </c>
    </row>
    <row r="134" spans="1:9" x14ac:dyDescent="0.2">
      <c r="A134" s="57">
        <v>151</v>
      </c>
      <c r="B134" s="58">
        <f>PRRAS!C144</f>
        <v>133</v>
      </c>
      <c r="C134" s="58">
        <f>PRRAS!D144</f>
        <v>517800</v>
      </c>
      <c r="D134" s="58">
        <f>PRRAS!E144</f>
        <v>96305</v>
      </c>
      <c r="E134" s="58">
        <v>0</v>
      </c>
      <c r="F134" s="58">
        <v>0</v>
      </c>
      <c r="G134" s="59">
        <f t="shared" si="4"/>
        <v>94484.53</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4170355</v>
      </c>
      <c r="D149" s="58">
        <f>PRRAS!E159</f>
        <v>4192621</v>
      </c>
      <c r="E149" s="58">
        <v>0</v>
      </c>
      <c r="F149" s="58">
        <v>0</v>
      </c>
      <c r="G149" s="59">
        <f t="shared" si="4"/>
        <v>1858228.3559999999</v>
      </c>
      <c r="H149" s="59">
        <f t="shared" si="5"/>
        <v>0</v>
      </c>
      <c r="I149" s="60">
        <v>0</v>
      </c>
    </row>
    <row r="150" spans="1:9" x14ac:dyDescent="0.2">
      <c r="A150" s="57">
        <v>151</v>
      </c>
      <c r="B150" s="58">
        <f>PRRAS!C160</f>
        <v>149</v>
      </c>
      <c r="C150" s="58">
        <f>PRRAS!D160</f>
        <v>3228319</v>
      </c>
      <c r="D150" s="58">
        <f>PRRAS!E160</f>
        <v>3227028</v>
      </c>
      <c r="E150" s="58">
        <v>0</v>
      </c>
      <c r="F150" s="58">
        <v>0</v>
      </c>
      <c r="G150" s="59">
        <f t="shared" si="4"/>
        <v>1442673.875</v>
      </c>
      <c r="H150" s="59">
        <f t="shared" si="5"/>
        <v>0</v>
      </c>
      <c r="I150" s="60">
        <v>0</v>
      </c>
    </row>
    <row r="151" spans="1:9" x14ac:dyDescent="0.2">
      <c r="A151" s="57">
        <v>151</v>
      </c>
      <c r="B151" s="58">
        <f>PRRAS!C161</f>
        <v>150</v>
      </c>
      <c r="C151" s="58">
        <f>PRRAS!D161</f>
        <v>2644709</v>
      </c>
      <c r="D151" s="58">
        <f>PRRAS!E161</f>
        <v>2695287</v>
      </c>
      <c r="E151" s="58">
        <v>0</v>
      </c>
      <c r="F151" s="58">
        <v>0</v>
      </c>
      <c r="G151" s="59">
        <f t="shared" si="4"/>
        <v>1205292.45</v>
      </c>
      <c r="H151" s="59">
        <f t="shared" si="5"/>
        <v>0</v>
      </c>
      <c r="I151" s="60">
        <v>0</v>
      </c>
    </row>
    <row r="152" spans="1:9" x14ac:dyDescent="0.2">
      <c r="A152" s="57">
        <v>151</v>
      </c>
      <c r="B152" s="58">
        <f>PRRAS!C162</f>
        <v>151</v>
      </c>
      <c r="C152" s="58">
        <f>PRRAS!D162</f>
        <v>2603073</v>
      </c>
      <c r="D152" s="58">
        <f>PRRAS!E162</f>
        <v>2645614</v>
      </c>
      <c r="E152" s="58">
        <v>0</v>
      </c>
      <c r="F152" s="58">
        <v>0</v>
      </c>
      <c r="G152" s="59">
        <f t="shared" si="4"/>
        <v>1192039.4509999999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11445</v>
      </c>
      <c r="D154" s="58">
        <f>PRRAS!E164</f>
        <v>15826</v>
      </c>
      <c r="E154" s="58">
        <v>0</v>
      </c>
      <c r="F154" s="58">
        <v>0</v>
      </c>
      <c r="G154" s="59">
        <f t="shared" si="4"/>
        <v>6593.8409999999994</v>
      </c>
      <c r="H154" s="59">
        <f t="shared" si="5"/>
        <v>0</v>
      </c>
      <c r="I154" s="60">
        <v>0</v>
      </c>
    </row>
    <row r="155" spans="1:9" x14ac:dyDescent="0.2">
      <c r="A155" s="57">
        <v>151</v>
      </c>
      <c r="B155" s="58">
        <f>PRRAS!C165</f>
        <v>154</v>
      </c>
      <c r="C155" s="58">
        <f>PRRAS!D165</f>
        <v>30191</v>
      </c>
      <c r="D155" s="58">
        <f>PRRAS!E165</f>
        <v>33847</v>
      </c>
      <c r="E155" s="58">
        <v>0</v>
      </c>
      <c r="F155" s="58">
        <v>0</v>
      </c>
      <c r="G155" s="59">
        <f t="shared" si="4"/>
        <v>15074.289999999999</v>
      </c>
      <c r="H155" s="59">
        <f t="shared" si="5"/>
        <v>0</v>
      </c>
      <c r="I155" s="60">
        <v>0</v>
      </c>
    </row>
    <row r="156" spans="1:9" x14ac:dyDescent="0.2">
      <c r="A156" s="57">
        <v>151</v>
      </c>
      <c r="B156" s="58">
        <f>PRRAS!C166</f>
        <v>155</v>
      </c>
      <c r="C156" s="58">
        <f>PRRAS!D166</f>
        <v>127177</v>
      </c>
      <c r="D156" s="58">
        <f>PRRAS!E166</f>
        <v>67943</v>
      </c>
      <c r="E156" s="58">
        <v>0</v>
      </c>
      <c r="F156" s="58">
        <v>0</v>
      </c>
      <c r="G156" s="59">
        <f t="shared" si="4"/>
        <v>40774.764999999999</v>
      </c>
      <c r="H156" s="59">
        <f t="shared" si="5"/>
        <v>0</v>
      </c>
      <c r="I156" s="60">
        <v>0</v>
      </c>
    </row>
    <row r="157" spans="1:9" x14ac:dyDescent="0.2">
      <c r="A157" s="57">
        <v>151</v>
      </c>
      <c r="B157" s="58">
        <f>PRRAS!C167</f>
        <v>156</v>
      </c>
      <c r="C157" s="58">
        <f>PRRAS!D167</f>
        <v>456433</v>
      </c>
      <c r="D157" s="58">
        <f>PRRAS!E167</f>
        <v>463798</v>
      </c>
      <c r="E157" s="58">
        <v>0</v>
      </c>
      <c r="F157" s="58">
        <v>0</v>
      </c>
      <c r="G157" s="59">
        <f t="shared" si="4"/>
        <v>215908.524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411320</v>
      </c>
      <c r="D159" s="58">
        <f>PRRAS!E169</f>
        <v>417958</v>
      </c>
      <c r="E159" s="58">
        <v>0</v>
      </c>
      <c r="F159" s="58">
        <v>0</v>
      </c>
      <c r="G159" s="59">
        <f t="shared" si="4"/>
        <v>197063.288</v>
      </c>
      <c r="H159" s="59">
        <f t="shared" si="5"/>
        <v>0</v>
      </c>
      <c r="I159" s="60">
        <v>0</v>
      </c>
    </row>
    <row r="160" spans="1:9" x14ac:dyDescent="0.2">
      <c r="A160" s="57">
        <v>151</v>
      </c>
      <c r="B160" s="58">
        <f>PRRAS!C170</f>
        <v>159</v>
      </c>
      <c r="C160" s="58">
        <f>PRRAS!D170</f>
        <v>45113</v>
      </c>
      <c r="D160" s="58">
        <f>PRRAS!E170</f>
        <v>45840</v>
      </c>
      <c r="E160" s="58">
        <v>0</v>
      </c>
      <c r="F160" s="58">
        <v>0</v>
      </c>
      <c r="G160" s="59">
        <f t="shared" si="4"/>
        <v>21750.087</v>
      </c>
      <c r="H160" s="59">
        <f t="shared" si="5"/>
        <v>0</v>
      </c>
      <c r="I160" s="60">
        <v>0</v>
      </c>
    </row>
    <row r="161" spans="1:9" x14ac:dyDescent="0.2">
      <c r="A161" s="57">
        <v>151</v>
      </c>
      <c r="B161" s="58">
        <f>PRRAS!C171</f>
        <v>160</v>
      </c>
      <c r="C161" s="58">
        <f>PRRAS!D171</f>
        <v>941263</v>
      </c>
      <c r="D161" s="58">
        <f>PRRAS!E171</f>
        <v>964721</v>
      </c>
      <c r="E161" s="58">
        <v>0</v>
      </c>
      <c r="F161" s="58">
        <v>0</v>
      </c>
      <c r="G161" s="59">
        <f t="shared" si="4"/>
        <v>459312.8</v>
      </c>
      <c r="H161" s="59">
        <f t="shared" si="5"/>
        <v>0</v>
      </c>
      <c r="I161" s="60">
        <v>0</v>
      </c>
    </row>
    <row r="162" spans="1:9" x14ac:dyDescent="0.2">
      <c r="A162" s="57">
        <v>151</v>
      </c>
      <c r="B162" s="58">
        <f>PRRAS!C172</f>
        <v>161</v>
      </c>
      <c r="C162" s="58">
        <f>PRRAS!D172</f>
        <v>213124</v>
      </c>
      <c r="D162" s="58">
        <f>PRRAS!E172</f>
        <v>220412</v>
      </c>
      <c r="E162" s="58">
        <v>0</v>
      </c>
      <c r="F162" s="58">
        <v>0</v>
      </c>
      <c r="G162" s="59">
        <f t="shared" si="4"/>
        <v>105285.628</v>
      </c>
      <c r="H162" s="59">
        <f t="shared" si="5"/>
        <v>0</v>
      </c>
      <c r="I162" s="60">
        <v>0</v>
      </c>
    </row>
    <row r="163" spans="1:9" x14ac:dyDescent="0.2">
      <c r="A163" s="57">
        <v>151</v>
      </c>
      <c r="B163" s="58">
        <f>PRRAS!C173</f>
        <v>162</v>
      </c>
      <c r="C163" s="58">
        <f>PRRAS!D173</f>
        <v>18632</v>
      </c>
      <c r="D163" s="58">
        <f>PRRAS!E173</f>
        <v>20805</v>
      </c>
      <c r="E163" s="58">
        <v>0</v>
      </c>
      <c r="F163" s="58">
        <v>0</v>
      </c>
      <c r="G163" s="59">
        <f t="shared" si="4"/>
        <v>9759.2039999999997</v>
      </c>
      <c r="H163" s="59">
        <f t="shared" si="5"/>
        <v>0</v>
      </c>
      <c r="I163" s="60">
        <v>0</v>
      </c>
    </row>
    <row r="164" spans="1:9" x14ac:dyDescent="0.2">
      <c r="A164" s="57">
        <v>151</v>
      </c>
      <c r="B164" s="58">
        <f>PRRAS!C174</f>
        <v>163</v>
      </c>
      <c r="C164" s="58">
        <f>PRRAS!D174</f>
        <v>172719</v>
      </c>
      <c r="D164" s="58">
        <f>PRRAS!E174</f>
        <v>193733</v>
      </c>
      <c r="E164" s="58">
        <v>0</v>
      </c>
      <c r="F164" s="58">
        <v>0</v>
      </c>
      <c r="G164" s="59">
        <f t="shared" si="4"/>
        <v>91310.154999999999</v>
      </c>
      <c r="H164" s="59">
        <f t="shared" si="5"/>
        <v>0</v>
      </c>
      <c r="I164" s="60">
        <v>0</v>
      </c>
    </row>
    <row r="165" spans="1:9" x14ac:dyDescent="0.2">
      <c r="A165" s="57">
        <v>151</v>
      </c>
      <c r="B165" s="58">
        <f>PRRAS!C175</f>
        <v>164</v>
      </c>
      <c r="C165" s="58">
        <f>PRRAS!D175</f>
        <v>812</v>
      </c>
      <c r="D165" s="58">
        <f>PRRAS!E175</f>
        <v>0</v>
      </c>
      <c r="E165" s="58">
        <v>0</v>
      </c>
      <c r="F165" s="58">
        <v>0</v>
      </c>
      <c r="G165" s="59">
        <f t="shared" si="4"/>
        <v>133.16800000000001</v>
      </c>
      <c r="H165" s="59">
        <f t="shared" si="5"/>
        <v>0</v>
      </c>
      <c r="I165" s="60">
        <v>0</v>
      </c>
    </row>
    <row r="166" spans="1:9" x14ac:dyDescent="0.2">
      <c r="A166" s="57">
        <v>151</v>
      </c>
      <c r="B166" s="58">
        <f>PRRAS!C176</f>
        <v>165</v>
      </c>
      <c r="C166" s="58">
        <f>PRRAS!D176</f>
        <v>20961</v>
      </c>
      <c r="D166" s="58">
        <f>PRRAS!E176</f>
        <v>5874</v>
      </c>
      <c r="E166" s="58">
        <v>0</v>
      </c>
      <c r="F166" s="58">
        <v>0</v>
      </c>
      <c r="G166" s="59">
        <f t="shared" si="4"/>
        <v>5396.9850000000006</v>
      </c>
      <c r="H166" s="59">
        <f t="shared" si="5"/>
        <v>0</v>
      </c>
      <c r="I166" s="60">
        <v>0</v>
      </c>
    </row>
    <row r="167" spans="1:9" x14ac:dyDescent="0.2">
      <c r="A167" s="57">
        <v>151</v>
      </c>
      <c r="B167" s="58">
        <f>PRRAS!C177</f>
        <v>166</v>
      </c>
      <c r="C167" s="58">
        <f>PRRAS!D177</f>
        <v>331472</v>
      </c>
      <c r="D167" s="58">
        <f>PRRAS!E177</f>
        <v>305016</v>
      </c>
      <c r="E167" s="58">
        <v>0</v>
      </c>
      <c r="F167" s="58">
        <v>0</v>
      </c>
      <c r="G167" s="59">
        <f t="shared" si="4"/>
        <v>156289.66400000002</v>
      </c>
      <c r="H167" s="59">
        <f t="shared" si="5"/>
        <v>0</v>
      </c>
      <c r="I167" s="60">
        <v>0</v>
      </c>
    </row>
    <row r="168" spans="1:9" x14ac:dyDescent="0.2">
      <c r="A168" s="57">
        <v>151</v>
      </c>
      <c r="B168" s="58">
        <f>PRRAS!C178</f>
        <v>167</v>
      </c>
      <c r="C168" s="58">
        <f>PRRAS!D178</f>
        <v>24603</v>
      </c>
      <c r="D168" s="58">
        <f>PRRAS!E178</f>
        <v>35923</v>
      </c>
      <c r="E168" s="58">
        <v>0</v>
      </c>
      <c r="F168" s="58">
        <v>0</v>
      </c>
      <c r="G168" s="59">
        <f t="shared" si="4"/>
        <v>16106.983</v>
      </c>
      <c r="H168" s="59">
        <f t="shared" si="5"/>
        <v>0</v>
      </c>
      <c r="I168" s="60">
        <v>0</v>
      </c>
    </row>
    <row r="169" spans="1:9" x14ac:dyDescent="0.2">
      <c r="A169" s="57">
        <v>151</v>
      </c>
      <c r="B169" s="58">
        <f>PRRAS!C179</f>
        <v>168</v>
      </c>
      <c r="C169" s="58">
        <f>PRRAS!D179</f>
        <v>158627</v>
      </c>
      <c r="D169" s="58">
        <f>PRRAS!E179</f>
        <v>123411</v>
      </c>
      <c r="E169" s="58">
        <v>0</v>
      </c>
      <c r="F169" s="58">
        <v>0</v>
      </c>
      <c r="G169" s="59">
        <f t="shared" si="4"/>
        <v>68115.432000000001</v>
      </c>
      <c r="H169" s="59">
        <f t="shared" si="5"/>
        <v>0</v>
      </c>
      <c r="I169" s="60">
        <v>0</v>
      </c>
    </row>
    <row r="170" spans="1:9" x14ac:dyDescent="0.2">
      <c r="A170" s="57">
        <v>151</v>
      </c>
      <c r="B170" s="58">
        <f>PRRAS!C180</f>
        <v>169</v>
      </c>
      <c r="C170" s="58">
        <f>PRRAS!D180</f>
        <v>93397</v>
      </c>
      <c r="D170" s="58">
        <f>PRRAS!E180</f>
        <v>93475</v>
      </c>
      <c r="E170" s="58">
        <v>0</v>
      </c>
      <c r="F170" s="58">
        <v>0</v>
      </c>
      <c r="G170" s="59">
        <f t="shared" si="4"/>
        <v>47378.643000000004</v>
      </c>
      <c r="H170" s="59">
        <f t="shared" si="5"/>
        <v>0</v>
      </c>
      <c r="I170" s="60">
        <v>0</v>
      </c>
    </row>
    <row r="171" spans="1:9" x14ac:dyDescent="0.2">
      <c r="A171" s="57">
        <v>151</v>
      </c>
      <c r="B171" s="58">
        <f>PRRAS!C181</f>
        <v>170</v>
      </c>
      <c r="C171" s="58">
        <f>PRRAS!D181</f>
        <v>20012</v>
      </c>
      <c r="D171" s="58">
        <f>PRRAS!E181</f>
        <v>16905</v>
      </c>
      <c r="E171" s="58">
        <v>0</v>
      </c>
      <c r="F171" s="58">
        <v>0</v>
      </c>
      <c r="G171" s="59">
        <f t="shared" si="4"/>
        <v>9149.74</v>
      </c>
      <c r="H171" s="59">
        <f t="shared" si="5"/>
        <v>0</v>
      </c>
      <c r="I171" s="60">
        <v>0</v>
      </c>
    </row>
    <row r="172" spans="1:9" x14ac:dyDescent="0.2">
      <c r="A172" s="57">
        <v>151</v>
      </c>
      <c r="B172" s="58">
        <f>PRRAS!C182</f>
        <v>171</v>
      </c>
      <c r="C172" s="58">
        <f>PRRAS!D182</f>
        <v>33353</v>
      </c>
      <c r="D172" s="58">
        <f>PRRAS!E182</f>
        <v>34595</v>
      </c>
      <c r="E172" s="58">
        <v>0</v>
      </c>
      <c r="F172" s="58">
        <v>0</v>
      </c>
      <c r="G172" s="59">
        <f t="shared" si="4"/>
        <v>17534.853000000003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1480</v>
      </c>
      <c r="D174" s="58">
        <f>PRRAS!E184</f>
        <v>707</v>
      </c>
      <c r="E174" s="58">
        <v>0</v>
      </c>
      <c r="F174" s="58">
        <v>0</v>
      </c>
      <c r="G174" s="59">
        <f t="shared" si="4"/>
        <v>500.66199999999998</v>
      </c>
      <c r="H174" s="59">
        <f t="shared" si="5"/>
        <v>0</v>
      </c>
      <c r="I174" s="60">
        <v>0</v>
      </c>
    </row>
    <row r="175" spans="1:9" x14ac:dyDescent="0.2">
      <c r="A175" s="57">
        <v>151</v>
      </c>
      <c r="B175" s="58">
        <f>PRRAS!C185</f>
        <v>174</v>
      </c>
      <c r="C175" s="58">
        <f>PRRAS!D185</f>
        <v>348919</v>
      </c>
      <c r="D175" s="58">
        <f>PRRAS!E185</f>
        <v>402719</v>
      </c>
      <c r="E175" s="58">
        <v>0</v>
      </c>
      <c r="F175" s="58">
        <v>0</v>
      </c>
      <c r="G175" s="59">
        <f t="shared" si="4"/>
        <v>200858.11799999999</v>
      </c>
      <c r="H175" s="59">
        <f t="shared" si="5"/>
        <v>0</v>
      </c>
      <c r="I175" s="60">
        <v>0</v>
      </c>
    </row>
    <row r="176" spans="1:9" x14ac:dyDescent="0.2">
      <c r="A176" s="57">
        <v>151</v>
      </c>
      <c r="B176" s="58">
        <f>PRRAS!C186</f>
        <v>175</v>
      </c>
      <c r="C176" s="58">
        <f>PRRAS!D186</f>
        <v>10218</v>
      </c>
      <c r="D176" s="58">
        <f>PRRAS!E186</f>
        <v>10939</v>
      </c>
      <c r="E176" s="58">
        <v>0</v>
      </c>
      <c r="F176" s="58">
        <v>0</v>
      </c>
      <c r="G176" s="59">
        <f t="shared" si="4"/>
        <v>5616.7999999999993</v>
      </c>
      <c r="H176" s="59">
        <f t="shared" si="5"/>
        <v>0</v>
      </c>
      <c r="I176" s="60">
        <v>0</v>
      </c>
    </row>
    <row r="177" spans="1:9" x14ac:dyDescent="0.2">
      <c r="A177" s="57">
        <v>151</v>
      </c>
      <c r="B177" s="58">
        <f>PRRAS!C187</f>
        <v>176</v>
      </c>
      <c r="C177" s="58">
        <f>PRRAS!D187</f>
        <v>38015</v>
      </c>
      <c r="D177" s="58">
        <f>PRRAS!E187</f>
        <v>72556</v>
      </c>
      <c r="E177" s="58">
        <v>0</v>
      </c>
      <c r="F177" s="58">
        <v>0</v>
      </c>
      <c r="G177" s="59">
        <f t="shared" si="4"/>
        <v>32230.351999999999</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21414</v>
      </c>
      <c r="D179" s="58">
        <f>PRRAS!E189</f>
        <v>21546</v>
      </c>
      <c r="E179" s="58">
        <v>0</v>
      </c>
      <c r="F179" s="58">
        <v>0</v>
      </c>
      <c r="G179" s="59">
        <f t="shared" si="4"/>
        <v>11482.067999999999</v>
      </c>
      <c r="H179" s="59">
        <f t="shared" si="5"/>
        <v>0</v>
      </c>
      <c r="I179" s="60">
        <v>0</v>
      </c>
    </row>
    <row r="180" spans="1:9" x14ac:dyDescent="0.2">
      <c r="A180" s="57">
        <v>151</v>
      </c>
      <c r="B180" s="58">
        <f>PRRAS!C190</f>
        <v>179</v>
      </c>
      <c r="C180" s="58">
        <f>PRRAS!D190</f>
        <v>226378</v>
      </c>
      <c r="D180" s="58">
        <f>PRRAS!E190</f>
        <v>243917</v>
      </c>
      <c r="E180" s="58">
        <v>0</v>
      </c>
      <c r="F180" s="58">
        <v>0</v>
      </c>
      <c r="G180" s="59">
        <f t="shared" si="4"/>
        <v>127843.94799999999</v>
      </c>
      <c r="H180" s="59">
        <f t="shared" si="5"/>
        <v>0</v>
      </c>
      <c r="I180" s="60">
        <v>0</v>
      </c>
    </row>
    <row r="181" spans="1:9" x14ac:dyDescent="0.2">
      <c r="A181" s="57">
        <v>151</v>
      </c>
      <c r="B181" s="58">
        <f>PRRAS!C191</f>
        <v>180</v>
      </c>
      <c r="C181" s="58">
        <f>PRRAS!D191</f>
        <v>18704</v>
      </c>
      <c r="D181" s="58">
        <f>PRRAS!E191</f>
        <v>2425</v>
      </c>
      <c r="E181" s="58">
        <v>0</v>
      </c>
      <c r="F181" s="58">
        <v>0</v>
      </c>
      <c r="G181" s="59">
        <f t="shared" si="4"/>
        <v>4239.72</v>
      </c>
      <c r="H181" s="59">
        <f t="shared" si="5"/>
        <v>0</v>
      </c>
      <c r="I181" s="60">
        <v>0</v>
      </c>
    </row>
    <row r="182" spans="1:9" x14ac:dyDescent="0.2">
      <c r="A182" s="57">
        <v>151</v>
      </c>
      <c r="B182" s="58">
        <f>PRRAS!C192</f>
        <v>181</v>
      </c>
      <c r="C182" s="58">
        <f>PRRAS!D192</f>
        <v>18831</v>
      </c>
      <c r="D182" s="58">
        <f>PRRAS!E192</f>
        <v>34570</v>
      </c>
      <c r="E182" s="58">
        <v>0</v>
      </c>
      <c r="F182" s="58">
        <v>0</v>
      </c>
      <c r="G182" s="59">
        <f t="shared" si="4"/>
        <v>15922.751</v>
      </c>
      <c r="H182" s="59">
        <f t="shared" si="5"/>
        <v>0</v>
      </c>
      <c r="I182" s="60">
        <v>0</v>
      </c>
    </row>
    <row r="183" spans="1:9" x14ac:dyDescent="0.2">
      <c r="A183" s="57">
        <v>151</v>
      </c>
      <c r="B183" s="58">
        <f>PRRAS!C193</f>
        <v>182</v>
      </c>
      <c r="C183" s="58">
        <f>PRRAS!D193</f>
        <v>11869</v>
      </c>
      <c r="D183" s="58">
        <f>PRRAS!E193</f>
        <v>11406</v>
      </c>
      <c r="E183" s="58">
        <v>0</v>
      </c>
      <c r="F183" s="58">
        <v>0</v>
      </c>
      <c r="G183" s="59">
        <f t="shared" si="4"/>
        <v>6311.942</v>
      </c>
      <c r="H183" s="59">
        <f t="shared" si="5"/>
        <v>0</v>
      </c>
      <c r="I183" s="60">
        <v>0</v>
      </c>
    </row>
    <row r="184" spans="1:9" x14ac:dyDescent="0.2">
      <c r="A184" s="57">
        <v>151</v>
      </c>
      <c r="B184" s="58">
        <f>PRRAS!C194</f>
        <v>183</v>
      </c>
      <c r="C184" s="58">
        <f>PRRAS!D194</f>
        <v>3490</v>
      </c>
      <c r="D184" s="58">
        <f>PRRAS!E194</f>
        <v>5360</v>
      </c>
      <c r="E184" s="58">
        <v>0</v>
      </c>
      <c r="F184" s="58">
        <v>0</v>
      </c>
      <c r="G184" s="59">
        <f t="shared" si="4"/>
        <v>2600.4299999999998</v>
      </c>
      <c r="H184" s="59">
        <f t="shared" si="5"/>
        <v>0</v>
      </c>
      <c r="I184" s="60">
        <v>0</v>
      </c>
    </row>
    <row r="185" spans="1:9" x14ac:dyDescent="0.2">
      <c r="A185" s="57">
        <v>151</v>
      </c>
      <c r="B185" s="58">
        <f>PRRAS!C195</f>
        <v>184</v>
      </c>
      <c r="C185" s="58">
        <f>PRRAS!D195</f>
        <v>6716</v>
      </c>
      <c r="D185" s="58">
        <f>PRRAS!E195</f>
        <v>936</v>
      </c>
      <c r="E185" s="58">
        <v>0</v>
      </c>
      <c r="F185" s="58">
        <v>0</v>
      </c>
      <c r="G185" s="59">
        <f t="shared" si="4"/>
        <v>1580.192</v>
      </c>
      <c r="H185" s="59">
        <f t="shared" si="5"/>
        <v>0</v>
      </c>
      <c r="I185" s="60">
        <v>0</v>
      </c>
    </row>
    <row r="186" spans="1:9" x14ac:dyDescent="0.2">
      <c r="A186" s="57">
        <v>151</v>
      </c>
      <c r="B186" s="58">
        <f>PRRAS!C196</f>
        <v>185</v>
      </c>
      <c r="C186" s="58">
        <f>PRRAS!D196</f>
        <v>41032</v>
      </c>
      <c r="D186" s="58">
        <f>PRRAS!E196</f>
        <v>35638</v>
      </c>
      <c r="E186" s="58">
        <v>0</v>
      </c>
      <c r="F186" s="58">
        <v>0</v>
      </c>
      <c r="G186" s="59">
        <f t="shared" si="4"/>
        <v>20776.98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8085</v>
      </c>
      <c r="D188" s="58">
        <f>PRRAS!E198</f>
        <v>3610</v>
      </c>
      <c r="E188" s="58">
        <v>0</v>
      </c>
      <c r="F188" s="58">
        <v>0</v>
      </c>
      <c r="G188" s="59">
        <f t="shared" si="4"/>
        <v>2862.0349999999999</v>
      </c>
      <c r="H188" s="59">
        <f t="shared" si="5"/>
        <v>0</v>
      </c>
      <c r="I188" s="60">
        <v>0</v>
      </c>
    </row>
    <row r="189" spans="1:9" x14ac:dyDescent="0.2">
      <c r="A189" s="57">
        <v>151</v>
      </c>
      <c r="B189" s="58">
        <f>PRRAS!C199</f>
        <v>188</v>
      </c>
      <c r="C189" s="58">
        <f>PRRAS!D199</f>
        <v>2702</v>
      </c>
      <c r="D189" s="58">
        <f>PRRAS!E199</f>
        <v>6771</v>
      </c>
      <c r="E189" s="58">
        <v>0</v>
      </c>
      <c r="F189" s="58">
        <v>0</v>
      </c>
      <c r="G189" s="59">
        <f t="shared" si="4"/>
        <v>3053.8719999999998</v>
      </c>
      <c r="H189" s="59">
        <f t="shared" si="5"/>
        <v>0</v>
      </c>
      <c r="I189" s="60">
        <v>0</v>
      </c>
    </row>
    <row r="190" spans="1:9" x14ac:dyDescent="0.2">
      <c r="A190" s="57">
        <v>151</v>
      </c>
      <c r="B190" s="58">
        <f>PRRAS!C200</f>
        <v>189</v>
      </c>
      <c r="C190" s="58">
        <f>PRRAS!D200</f>
        <v>0</v>
      </c>
      <c r="D190" s="58">
        <f>PRRAS!E200</f>
        <v>100</v>
      </c>
      <c r="E190" s="58">
        <v>0</v>
      </c>
      <c r="F190" s="58">
        <v>0</v>
      </c>
      <c r="G190" s="59">
        <f t="shared" si="4"/>
        <v>37.799999999999997</v>
      </c>
      <c r="H190" s="59">
        <f t="shared" si="5"/>
        <v>0</v>
      </c>
      <c r="I190" s="60">
        <v>0</v>
      </c>
    </row>
    <row r="191" spans="1:9" x14ac:dyDescent="0.2">
      <c r="A191" s="57">
        <v>151</v>
      </c>
      <c r="B191" s="58">
        <f>PRRAS!C201</f>
        <v>190</v>
      </c>
      <c r="C191" s="58">
        <f>PRRAS!D201</f>
        <v>10811</v>
      </c>
      <c r="D191" s="58">
        <f>PRRAS!E201</f>
        <v>11302</v>
      </c>
      <c r="E191" s="58">
        <v>0</v>
      </c>
      <c r="F191" s="58">
        <v>0</v>
      </c>
      <c r="G191" s="59">
        <f t="shared" si="4"/>
        <v>6348.85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19434</v>
      </c>
      <c r="D193" s="58">
        <f>PRRAS!E203</f>
        <v>13855</v>
      </c>
      <c r="E193" s="58">
        <v>0</v>
      </c>
      <c r="F193" s="58">
        <v>0</v>
      </c>
      <c r="G193" s="59">
        <f t="shared" si="4"/>
        <v>9051.648000000001</v>
      </c>
      <c r="H193" s="59">
        <f t="shared" si="5"/>
        <v>0</v>
      </c>
      <c r="I193" s="60">
        <v>0</v>
      </c>
    </row>
    <row r="194" spans="1:9" x14ac:dyDescent="0.2">
      <c r="A194" s="57">
        <v>151</v>
      </c>
      <c r="B194" s="58">
        <f>PRRAS!C204</f>
        <v>193</v>
      </c>
      <c r="C194" s="58">
        <f>PRRAS!D204</f>
        <v>773</v>
      </c>
      <c r="D194" s="58">
        <f>PRRAS!E204</f>
        <v>872</v>
      </c>
      <c r="E194" s="58">
        <v>0</v>
      </c>
      <c r="F194" s="58">
        <v>0</v>
      </c>
      <c r="G194" s="59">
        <f t="shared" ref="G194:G257" si="6">(B194/1000)*(C194*1+D194*2)</f>
        <v>485.78100000000001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773</v>
      </c>
      <c r="D208" s="58">
        <f>PRRAS!E218</f>
        <v>872</v>
      </c>
      <c r="E208" s="58">
        <v>0</v>
      </c>
      <c r="F208" s="58">
        <v>0</v>
      </c>
      <c r="G208" s="59">
        <f t="shared" si="6"/>
        <v>521.01900000000001</v>
      </c>
      <c r="H208" s="59">
        <f t="shared" si="7"/>
        <v>0</v>
      </c>
      <c r="I208" s="60">
        <v>0</v>
      </c>
    </row>
    <row r="209" spans="1:9" x14ac:dyDescent="0.2">
      <c r="A209" s="57">
        <v>151</v>
      </c>
      <c r="B209" s="58">
        <f>PRRAS!C219</f>
        <v>208</v>
      </c>
      <c r="C209" s="58">
        <f>PRRAS!D219</f>
        <v>750</v>
      </c>
      <c r="D209" s="58">
        <f>PRRAS!E219</f>
        <v>872</v>
      </c>
      <c r="E209" s="58">
        <v>0</v>
      </c>
      <c r="F209" s="58">
        <v>0</v>
      </c>
      <c r="G209" s="59">
        <f t="shared" si="6"/>
        <v>518.75199999999995</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23</v>
      </c>
      <c r="D211" s="58">
        <f>PRRAS!E221</f>
        <v>0</v>
      </c>
      <c r="E211" s="58">
        <v>0</v>
      </c>
      <c r="F211" s="58">
        <v>0</v>
      </c>
      <c r="G211" s="59">
        <f t="shared" si="6"/>
        <v>4.83</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4170355</v>
      </c>
      <c r="D282" s="58">
        <f>PRRAS!E292</f>
        <v>4192621</v>
      </c>
      <c r="E282" s="58">
        <v>0</v>
      </c>
      <c r="F282" s="58">
        <v>0</v>
      </c>
      <c r="G282" s="59">
        <f t="shared" si="8"/>
        <v>3528122.7570000002</v>
      </c>
      <c r="H282" s="59">
        <f t="shared" si="9"/>
        <v>0</v>
      </c>
      <c r="I282" s="60">
        <v>0</v>
      </c>
    </row>
    <row r="283" spans="1:9" x14ac:dyDescent="0.2">
      <c r="A283" s="57">
        <v>151</v>
      </c>
      <c r="B283" s="58">
        <f>PRRAS!C293</f>
        <v>282</v>
      </c>
      <c r="C283" s="58">
        <f>PRRAS!D293</f>
        <v>510949</v>
      </c>
      <c r="D283" s="58">
        <f>PRRAS!E293</f>
        <v>201674</v>
      </c>
      <c r="E283" s="58">
        <v>0</v>
      </c>
      <c r="F283" s="58">
        <v>0</v>
      </c>
      <c r="G283" s="59">
        <f t="shared" si="8"/>
        <v>257831.75399999999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15689</v>
      </c>
      <c r="D285" s="58">
        <f>PRRAS!E295</f>
        <v>8836</v>
      </c>
      <c r="E285" s="58">
        <v>0</v>
      </c>
      <c r="F285" s="58">
        <v>0</v>
      </c>
      <c r="G285" s="59">
        <f t="shared" si="8"/>
        <v>9474.5239999999994</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517800</v>
      </c>
      <c r="D342" s="58">
        <f>PRRAS!E353</f>
        <v>107302</v>
      </c>
      <c r="E342" s="58">
        <v>0</v>
      </c>
      <c r="F342" s="58">
        <v>0</v>
      </c>
      <c r="G342" s="59">
        <f t="shared" si="10"/>
        <v>249749.76400000002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173587</v>
      </c>
      <c r="D355" s="58">
        <f>PRRAS!E366</f>
        <v>107302</v>
      </c>
      <c r="E355" s="58">
        <v>0</v>
      </c>
      <c r="F355" s="58">
        <v>0</v>
      </c>
      <c r="G355" s="59">
        <f t="shared" si="10"/>
        <v>137419.614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44120</v>
      </c>
      <c r="D361" s="58">
        <f>PRRAS!E372</f>
        <v>53239</v>
      </c>
      <c r="E361" s="58">
        <v>0</v>
      </c>
      <c r="F361" s="58">
        <v>0</v>
      </c>
      <c r="G361" s="59">
        <f t="shared" si="10"/>
        <v>54215.28</v>
      </c>
      <c r="H361" s="59">
        <f t="shared" si="11"/>
        <v>0</v>
      </c>
      <c r="I361" s="60">
        <v>0</v>
      </c>
    </row>
    <row r="362" spans="1:9" x14ac:dyDescent="0.2">
      <c r="A362" s="57">
        <v>151</v>
      </c>
      <c r="B362" s="58">
        <f>PRRAS!C373</f>
        <v>361</v>
      </c>
      <c r="C362" s="58">
        <f>PRRAS!D373</f>
        <v>44120</v>
      </c>
      <c r="D362" s="58">
        <f>PRRAS!E373</f>
        <v>37499</v>
      </c>
      <c r="E362" s="58">
        <v>0</v>
      </c>
      <c r="F362" s="58">
        <v>0</v>
      </c>
      <c r="G362" s="59">
        <f t="shared" si="10"/>
        <v>43001.597999999998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15740</v>
      </c>
      <c r="E366" s="58">
        <v>0</v>
      </c>
      <c r="F366" s="58">
        <v>0</v>
      </c>
      <c r="G366" s="59">
        <f t="shared" si="10"/>
        <v>11490.199999999999</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7467</v>
      </c>
      <c r="D375" s="58">
        <f>PRRAS!E386</f>
        <v>10084</v>
      </c>
      <c r="E375" s="58">
        <v>0</v>
      </c>
      <c r="F375" s="58">
        <v>0</v>
      </c>
      <c r="G375" s="59">
        <f t="shared" si="10"/>
        <v>10335.49</v>
      </c>
      <c r="H375" s="59">
        <f t="shared" si="11"/>
        <v>0</v>
      </c>
      <c r="I375" s="60">
        <v>0</v>
      </c>
    </row>
    <row r="376" spans="1:9" x14ac:dyDescent="0.2">
      <c r="A376" s="57">
        <v>151</v>
      </c>
      <c r="B376" s="58">
        <f>PRRAS!C387</f>
        <v>375</v>
      </c>
      <c r="C376" s="58">
        <f>PRRAS!D387</f>
        <v>7467</v>
      </c>
      <c r="D376" s="58">
        <f>PRRAS!E387</f>
        <v>10084</v>
      </c>
      <c r="E376" s="58">
        <v>0</v>
      </c>
      <c r="F376" s="58">
        <v>0</v>
      </c>
      <c r="G376" s="59">
        <f t="shared" si="10"/>
        <v>10363.125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417</v>
      </c>
      <c r="E380" s="58">
        <v>0</v>
      </c>
      <c r="F380" s="58">
        <v>0</v>
      </c>
      <c r="G380" s="59">
        <f t="shared" si="10"/>
        <v>316.08600000000001</v>
      </c>
      <c r="H380" s="59">
        <f t="shared" si="11"/>
        <v>0</v>
      </c>
      <c r="I380" s="60">
        <v>0</v>
      </c>
    </row>
    <row r="381" spans="1:9" x14ac:dyDescent="0.2">
      <c r="A381" s="57">
        <v>151</v>
      </c>
      <c r="B381" s="58">
        <f>PRRAS!C392</f>
        <v>380</v>
      </c>
      <c r="C381" s="58">
        <f>PRRAS!D392</f>
        <v>0</v>
      </c>
      <c r="D381" s="58">
        <f>PRRAS!E392</f>
        <v>417</v>
      </c>
      <c r="E381" s="58">
        <v>0</v>
      </c>
      <c r="F381" s="58">
        <v>0</v>
      </c>
      <c r="G381" s="59">
        <f t="shared" si="10"/>
        <v>316.92</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122000</v>
      </c>
      <c r="D383" s="58">
        <f>PRRAS!E394</f>
        <v>43562</v>
      </c>
      <c r="E383" s="58">
        <v>0</v>
      </c>
      <c r="F383" s="58">
        <v>0</v>
      </c>
      <c r="G383" s="59">
        <f t="shared" si="10"/>
        <v>79885.368000000002</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122000</v>
      </c>
      <c r="D387" s="58">
        <f>PRRAS!E398</f>
        <v>43562</v>
      </c>
      <c r="E387" s="58">
        <v>0</v>
      </c>
      <c r="F387" s="58">
        <v>0</v>
      </c>
      <c r="G387" s="59">
        <f t="shared" si="12"/>
        <v>80721.864000000001</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344213</v>
      </c>
      <c r="D394" s="58">
        <f>PRRAS!E405</f>
        <v>0</v>
      </c>
      <c r="E394" s="58">
        <v>0</v>
      </c>
      <c r="F394" s="58">
        <v>0</v>
      </c>
      <c r="G394" s="59">
        <f t="shared" si="12"/>
        <v>135275.709</v>
      </c>
      <c r="H394" s="59">
        <f t="shared" si="13"/>
        <v>0</v>
      </c>
      <c r="I394" s="60">
        <v>0</v>
      </c>
    </row>
    <row r="395" spans="1:9" x14ac:dyDescent="0.2">
      <c r="A395" s="57">
        <v>151</v>
      </c>
      <c r="B395" s="58">
        <f>PRRAS!C406</f>
        <v>394</v>
      </c>
      <c r="C395" s="58">
        <f>PRRAS!D406</f>
        <v>344213</v>
      </c>
      <c r="D395" s="58">
        <f>PRRAS!E406</f>
        <v>0</v>
      </c>
      <c r="E395" s="58">
        <v>0</v>
      </c>
      <c r="F395" s="58">
        <v>0</v>
      </c>
      <c r="G395" s="59">
        <f t="shared" si="12"/>
        <v>135619.92199999999</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517800</v>
      </c>
      <c r="D400" s="58">
        <f>PRRAS!E411</f>
        <v>107302</v>
      </c>
      <c r="E400" s="58">
        <v>0</v>
      </c>
      <c r="F400" s="58">
        <v>0</v>
      </c>
      <c r="G400" s="59">
        <f t="shared" si="12"/>
        <v>292229.196</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4681304</v>
      </c>
      <c r="D404" s="58">
        <f>PRRAS!E415</f>
        <v>4394295</v>
      </c>
      <c r="E404" s="58">
        <v>0</v>
      </c>
      <c r="F404" s="58">
        <v>0</v>
      </c>
      <c r="G404" s="59">
        <f t="shared" si="12"/>
        <v>5428367.2820000006</v>
      </c>
      <c r="H404" s="59">
        <f t="shared" si="13"/>
        <v>0</v>
      </c>
      <c r="I404" s="60">
        <v>0</v>
      </c>
    </row>
    <row r="405" spans="1:9" x14ac:dyDescent="0.2">
      <c r="A405" s="57">
        <v>151</v>
      </c>
      <c r="B405" s="58">
        <f>PRRAS!C416</f>
        <v>404</v>
      </c>
      <c r="C405" s="58">
        <f>PRRAS!D416</f>
        <v>4688155</v>
      </c>
      <c r="D405" s="58">
        <f>PRRAS!E416</f>
        <v>4299923</v>
      </c>
      <c r="E405" s="58">
        <v>0</v>
      </c>
      <c r="F405" s="58">
        <v>0</v>
      </c>
      <c r="G405" s="59">
        <f t="shared" si="12"/>
        <v>5368352.4040000001</v>
      </c>
      <c r="H405" s="59">
        <f t="shared" si="13"/>
        <v>0</v>
      </c>
      <c r="I405" s="60">
        <v>0</v>
      </c>
    </row>
    <row r="406" spans="1:9" x14ac:dyDescent="0.2">
      <c r="A406" s="57">
        <v>151</v>
      </c>
      <c r="B406" s="58">
        <f>PRRAS!C417</f>
        <v>405</v>
      </c>
      <c r="C406" s="58">
        <f>PRRAS!D417</f>
        <v>0</v>
      </c>
      <c r="D406" s="58">
        <f>PRRAS!E417</f>
        <v>94372</v>
      </c>
      <c r="E406" s="58">
        <v>0</v>
      </c>
      <c r="F406" s="58">
        <v>0</v>
      </c>
      <c r="G406" s="59">
        <f t="shared" si="12"/>
        <v>76441.320000000007</v>
      </c>
      <c r="H406" s="59">
        <f t="shared" si="13"/>
        <v>0</v>
      </c>
      <c r="I406" s="60">
        <v>0</v>
      </c>
    </row>
    <row r="407" spans="1:9" x14ac:dyDescent="0.2">
      <c r="A407" s="57">
        <v>151</v>
      </c>
      <c r="B407" s="58">
        <f>PRRAS!C418</f>
        <v>406</v>
      </c>
      <c r="C407" s="58">
        <f>PRRAS!D418</f>
        <v>6851</v>
      </c>
      <c r="D407" s="58">
        <f>PRRAS!E418</f>
        <v>0</v>
      </c>
      <c r="E407" s="58">
        <v>0</v>
      </c>
      <c r="F407" s="58">
        <v>0</v>
      </c>
      <c r="G407" s="59">
        <f t="shared" si="12"/>
        <v>2781.5060000000003</v>
      </c>
      <c r="H407" s="59">
        <f t="shared" si="13"/>
        <v>0</v>
      </c>
      <c r="I407" s="60">
        <v>0</v>
      </c>
    </row>
    <row r="408" spans="1:9" x14ac:dyDescent="0.2">
      <c r="A408" s="57">
        <v>151</v>
      </c>
      <c r="B408" s="58">
        <f>PRRAS!C419</f>
        <v>407</v>
      </c>
      <c r="C408" s="58">
        <f>PRRAS!D419</f>
        <v>15689</v>
      </c>
      <c r="D408" s="58">
        <f>PRRAS!E419</f>
        <v>8836</v>
      </c>
      <c r="E408" s="58">
        <v>0</v>
      </c>
      <c r="F408" s="58">
        <v>0</v>
      </c>
      <c r="G408" s="59">
        <f t="shared" si="12"/>
        <v>13577.927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4681304</v>
      </c>
      <c r="D630" s="58">
        <f>PRRAS!E642</f>
        <v>4394295</v>
      </c>
      <c r="E630" s="58">
        <v>0</v>
      </c>
      <c r="F630" s="58">
        <v>0</v>
      </c>
      <c r="G630" s="59">
        <f t="shared" si="18"/>
        <v>8472563.3259999994</v>
      </c>
      <c r="H630" s="59">
        <f t="shared" si="19"/>
        <v>0</v>
      </c>
      <c r="I630" s="60">
        <v>0</v>
      </c>
    </row>
    <row r="631" spans="1:9" x14ac:dyDescent="0.2">
      <c r="A631" s="57">
        <v>151</v>
      </c>
      <c r="B631" s="58">
        <f>PRRAS!C643</f>
        <v>630</v>
      </c>
      <c r="C631" s="58">
        <f>PRRAS!D643</f>
        <v>4688155</v>
      </c>
      <c r="D631" s="58">
        <f>PRRAS!E643</f>
        <v>4299923</v>
      </c>
      <c r="E631" s="58">
        <v>0</v>
      </c>
      <c r="F631" s="58">
        <v>0</v>
      </c>
      <c r="G631" s="59">
        <f t="shared" si="18"/>
        <v>8371440.6299999999</v>
      </c>
      <c r="H631" s="59">
        <f t="shared" si="19"/>
        <v>0</v>
      </c>
      <c r="I631" s="60">
        <v>0</v>
      </c>
    </row>
    <row r="632" spans="1:9" x14ac:dyDescent="0.2">
      <c r="A632" s="57">
        <v>151</v>
      </c>
      <c r="B632" s="58">
        <f>PRRAS!C644</f>
        <v>631</v>
      </c>
      <c r="C632" s="58">
        <f>PRRAS!D644</f>
        <v>0</v>
      </c>
      <c r="D632" s="58">
        <f>PRRAS!E644</f>
        <v>94372</v>
      </c>
      <c r="E632" s="58">
        <v>0</v>
      </c>
      <c r="F632" s="58">
        <v>0</v>
      </c>
      <c r="G632" s="59">
        <f t="shared" si="18"/>
        <v>119097.46400000001</v>
      </c>
      <c r="H632" s="59">
        <f t="shared" si="19"/>
        <v>0</v>
      </c>
      <c r="I632" s="60">
        <v>0</v>
      </c>
    </row>
    <row r="633" spans="1:9" x14ac:dyDescent="0.2">
      <c r="A633" s="57">
        <v>151</v>
      </c>
      <c r="B633" s="58">
        <f>PRRAS!C645</f>
        <v>632</v>
      </c>
      <c r="C633" s="58">
        <f>PRRAS!D645</f>
        <v>6851</v>
      </c>
      <c r="D633" s="58">
        <f>PRRAS!E645</f>
        <v>0</v>
      </c>
      <c r="E633" s="58">
        <v>0</v>
      </c>
      <c r="F633" s="58">
        <v>0</v>
      </c>
      <c r="G633" s="59">
        <f t="shared" si="18"/>
        <v>4329.8320000000003</v>
      </c>
      <c r="H633" s="59">
        <f t="shared" si="19"/>
        <v>0</v>
      </c>
      <c r="I633" s="60">
        <v>0</v>
      </c>
    </row>
    <row r="634" spans="1:9" x14ac:dyDescent="0.2">
      <c r="A634" s="57">
        <v>151</v>
      </c>
      <c r="B634" s="58">
        <f>PRRAS!C646</f>
        <v>633</v>
      </c>
      <c r="C634" s="58">
        <f>PRRAS!D646</f>
        <v>15689</v>
      </c>
      <c r="D634" s="58">
        <f>PRRAS!E646</f>
        <v>8836</v>
      </c>
      <c r="E634" s="58">
        <v>0</v>
      </c>
      <c r="F634" s="58">
        <v>0</v>
      </c>
      <c r="G634" s="59">
        <f t="shared" si="18"/>
        <v>21117.512999999999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8838</v>
      </c>
      <c r="D636" s="58">
        <f>PRRAS!E648</f>
        <v>103208</v>
      </c>
      <c r="E636" s="58">
        <v>0</v>
      </c>
      <c r="F636" s="58">
        <v>0</v>
      </c>
      <c r="G636" s="59">
        <f t="shared" si="18"/>
        <v>136686.29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277824</v>
      </c>
      <c r="D638" s="58">
        <f>PRRAS!E650</f>
        <v>309223</v>
      </c>
      <c r="E638" s="58">
        <v>0</v>
      </c>
      <c r="F638" s="58">
        <v>0</v>
      </c>
      <c r="G638" s="59">
        <f t="shared" si="18"/>
        <v>570923.99</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140373</v>
      </c>
      <c r="D640" s="58">
        <f>PRRAS!E653</f>
        <v>122001</v>
      </c>
      <c r="E640" s="58">
        <v>0</v>
      </c>
      <c r="F640" s="58">
        <v>0</v>
      </c>
      <c r="G640" s="59">
        <f t="shared" si="18"/>
        <v>245615.625</v>
      </c>
      <c r="H640" s="59">
        <f t="shared" si="19"/>
        <v>0</v>
      </c>
      <c r="I640" s="60">
        <v>0</v>
      </c>
    </row>
    <row r="641" spans="1:9" x14ac:dyDescent="0.2">
      <c r="A641" s="57">
        <v>151</v>
      </c>
      <c r="B641" s="58">
        <f>PRRAS!C654</f>
        <v>640</v>
      </c>
      <c r="C641" s="58">
        <f>PRRAS!D654</f>
        <v>140373</v>
      </c>
      <c r="D641" s="58">
        <f>PRRAS!E654</f>
        <v>122001</v>
      </c>
      <c r="E641" s="58">
        <v>0</v>
      </c>
      <c r="F641" s="58">
        <v>0</v>
      </c>
      <c r="G641" s="59">
        <f t="shared" si="18"/>
        <v>246000</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40</v>
      </c>
      <c r="D644" s="58">
        <f>PRRAS!E657</f>
        <v>40</v>
      </c>
      <c r="E644" s="58">
        <v>0</v>
      </c>
      <c r="F644" s="58">
        <v>0</v>
      </c>
      <c r="G644" s="59">
        <f t="shared" si="20"/>
        <v>77.16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30</v>
      </c>
      <c r="D646" s="58">
        <f>PRRAS!E659</f>
        <v>29</v>
      </c>
      <c r="E646" s="58">
        <v>0</v>
      </c>
      <c r="F646" s="58">
        <v>0</v>
      </c>
      <c r="G646" s="59">
        <f t="shared" si="20"/>
        <v>56.760000000000005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6751</v>
      </c>
      <c r="D659" s="58">
        <f>PRRAS!E672</f>
        <v>12983</v>
      </c>
      <c r="E659" s="58">
        <v>0</v>
      </c>
      <c r="F659" s="58">
        <v>0</v>
      </c>
      <c r="G659" s="59">
        <f t="shared" si="20"/>
        <v>21527.786</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3358205</v>
      </c>
      <c r="D665" s="58">
        <f>PRRAS!E678</f>
        <v>3352672</v>
      </c>
      <c r="E665" s="58">
        <v>0</v>
      </c>
      <c r="F665" s="58">
        <v>0</v>
      </c>
      <c r="G665" s="59">
        <f t="shared" si="20"/>
        <v>6682196.5360000003</v>
      </c>
      <c r="H665" s="59">
        <f t="shared" si="21"/>
        <v>0</v>
      </c>
      <c r="I665" s="60">
        <v>0</v>
      </c>
    </row>
    <row r="666" spans="1:9" x14ac:dyDescent="0.2">
      <c r="A666" s="57">
        <v>151</v>
      </c>
      <c r="B666" s="58">
        <f>PRRAS!C679</f>
        <v>665</v>
      </c>
      <c r="C666" s="58">
        <f>PRRAS!D679</f>
        <v>10000</v>
      </c>
      <c r="D666" s="58">
        <f>PRRAS!E679</f>
        <v>6500</v>
      </c>
      <c r="E666" s="58">
        <v>0</v>
      </c>
      <c r="F666" s="58">
        <v>0</v>
      </c>
      <c r="G666" s="59">
        <f t="shared" si="20"/>
        <v>15295</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467</v>
      </c>
      <c r="E669" s="58">
        <v>0</v>
      </c>
      <c r="F669" s="58">
        <v>0</v>
      </c>
      <c r="G669" s="59">
        <f t="shared" si="20"/>
        <v>623.91200000000003</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155355</v>
      </c>
      <c r="D685" s="58">
        <f>PRRAS!E698</f>
        <v>114361</v>
      </c>
      <c r="E685" s="58">
        <v>0</v>
      </c>
      <c r="F685" s="58">
        <v>0</v>
      </c>
      <c r="G685" s="59">
        <f t="shared" si="20"/>
        <v>262708.66800000001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5405</v>
      </c>
      <c r="D687" s="58">
        <f>PRRAS!E700</f>
        <v>0</v>
      </c>
      <c r="E687" s="58">
        <v>0</v>
      </c>
      <c r="F687" s="58">
        <v>0</v>
      </c>
      <c r="G687" s="59">
        <f t="shared" si="20"/>
        <v>3707.8300000000004</v>
      </c>
      <c r="H687" s="59">
        <f t="shared" si="21"/>
        <v>0</v>
      </c>
      <c r="I687" s="60">
        <v>0</v>
      </c>
    </row>
    <row r="688" spans="1:9" x14ac:dyDescent="0.2">
      <c r="A688" s="57">
        <v>151</v>
      </c>
      <c r="B688" s="58">
        <f>PRRAS!C701</f>
        <v>687</v>
      </c>
      <c r="C688" s="58">
        <f>PRRAS!D701</f>
        <v>11963</v>
      </c>
      <c r="D688" s="58">
        <f>PRRAS!E701</f>
        <v>0</v>
      </c>
      <c r="E688" s="58">
        <v>0</v>
      </c>
      <c r="F688" s="58">
        <v>0</v>
      </c>
      <c r="G688" s="59">
        <f t="shared" si="20"/>
        <v>8218.5810000000001</v>
      </c>
      <c r="H688" s="59">
        <f t="shared" si="21"/>
        <v>0</v>
      </c>
      <c r="I688" s="60">
        <v>0</v>
      </c>
    </row>
    <row r="689" spans="1:9" x14ac:dyDescent="0.2">
      <c r="A689" s="57">
        <v>151</v>
      </c>
      <c r="B689" s="58">
        <f>PRRAS!C702</f>
        <v>688</v>
      </c>
      <c r="C689" s="58">
        <f>PRRAS!D702</f>
        <v>3710</v>
      </c>
      <c r="D689" s="58">
        <f>PRRAS!E702</f>
        <v>3478</v>
      </c>
      <c r="E689" s="58">
        <v>0</v>
      </c>
      <c r="F689" s="58">
        <v>0</v>
      </c>
      <c r="G689" s="59">
        <f t="shared" si="20"/>
        <v>7338.2079999999996</v>
      </c>
      <c r="H689" s="59">
        <f t="shared" si="21"/>
        <v>0</v>
      </c>
      <c r="I689" s="60">
        <v>0</v>
      </c>
    </row>
    <row r="690" spans="1:9" x14ac:dyDescent="0.2">
      <c r="A690" s="57">
        <v>151</v>
      </c>
      <c r="B690" s="58">
        <f>PRRAS!C703</f>
        <v>689</v>
      </c>
      <c r="C690" s="58">
        <f>PRRAS!D703</f>
        <v>172719</v>
      </c>
      <c r="D690" s="58">
        <f>PRRAS!E703</f>
        <v>193733</v>
      </c>
      <c r="E690" s="58">
        <v>0</v>
      </c>
      <c r="F690" s="58">
        <v>0</v>
      </c>
      <c r="G690" s="59">
        <f t="shared" si="20"/>
        <v>385967.46499999997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5241</v>
      </c>
      <c r="D692" s="58">
        <f>PRRAS!E705</f>
        <v>1225</v>
      </c>
      <c r="E692" s="58">
        <v>0</v>
      </c>
      <c r="F692" s="58">
        <v>0</v>
      </c>
      <c r="G692" s="59">
        <f t="shared" si="20"/>
        <v>5314.4809999999998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1198</v>
      </c>
      <c r="D694" s="58">
        <f>PRRAS!E707</f>
        <v>23575</v>
      </c>
      <c r="E694" s="58">
        <v>0</v>
      </c>
      <c r="F694" s="58">
        <v>0</v>
      </c>
      <c r="G694" s="59">
        <f t="shared" si="20"/>
        <v>33505.163999999997</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3810</v>
      </c>
      <c r="D698" s="58">
        <f>PRRAS!E711</f>
        <v>3610</v>
      </c>
      <c r="E698" s="58">
        <v>0</v>
      </c>
      <c r="F698" s="58">
        <v>0</v>
      </c>
      <c r="G698" s="59">
        <f t="shared" si="20"/>
        <v>7687.91</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8418571</v>
      </c>
      <c r="D977" s="63">
        <f>Bil!E12</f>
        <v>8472310</v>
      </c>
      <c r="E977" s="63">
        <v>0</v>
      </c>
      <c r="F977" s="63">
        <v>0</v>
      </c>
      <c r="G977" s="64">
        <f t="shared" ref="G977:G1040" si="32">B977/1000*C977+B977/500*D977</f>
        <v>25363.190999999999</v>
      </c>
      <c r="H977" s="64">
        <f t="shared" si="31"/>
        <v>0</v>
      </c>
      <c r="I977" s="65"/>
    </row>
    <row r="978" spans="1:9" x14ac:dyDescent="0.2">
      <c r="A978" s="57">
        <v>152</v>
      </c>
      <c r="B978" s="58">
        <f>Bil!C13</f>
        <v>2</v>
      </c>
      <c r="C978" s="58">
        <f>Bil!D13</f>
        <v>8120087</v>
      </c>
      <c r="D978" s="58">
        <f>Bil!E13</f>
        <v>8037155</v>
      </c>
      <c r="E978" s="58">
        <v>0</v>
      </c>
      <c r="F978" s="58">
        <v>0</v>
      </c>
      <c r="G978" s="59">
        <f t="shared" si="32"/>
        <v>48388.794000000002</v>
      </c>
      <c r="H978" s="59">
        <f t="shared" si="31"/>
        <v>0</v>
      </c>
      <c r="I978" s="60"/>
    </row>
    <row r="979" spans="1:9" x14ac:dyDescent="0.2">
      <c r="A979" s="57">
        <v>152</v>
      </c>
      <c r="B979" s="58">
        <f>Bil!C14</f>
        <v>3</v>
      </c>
      <c r="C979" s="58">
        <f>Bil!D14</f>
        <v>1228000</v>
      </c>
      <c r="D979" s="58">
        <f>Bil!E14</f>
        <v>1228000</v>
      </c>
      <c r="E979" s="58">
        <v>0</v>
      </c>
      <c r="F979" s="58">
        <v>0</v>
      </c>
      <c r="G979" s="59">
        <f t="shared" si="32"/>
        <v>11052</v>
      </c>
      <c r="H979" s="59">
        <f t="shared" si="31"/>
        <v>0</v>
      </c>
      <c r="I979" s="60"/>
    </row>
    <row r="980" spans="1:9" x14ac:dyDescent="0.2">
      <c r="A980" s="57">
        <v>152</v>
      </c>
      <c r="B980" s="58">
        <f>Bil!C15</f>
        <v>4</v>
      </c>
      <c r="C980" s="58">
        <f>Bil!D15</f>
        <v>1228000</v>
      </c>
      <c r="D980" s="58">
        <f>Bil!E15</f>
        <v>1228000</v>
      </c>
      <c r="E980" s="58">
        <v>0</v>
      </c>
      <c r="F980" s="58">
        <v>0</v>
      </c>
      <c r="G980" s="59">
        <f t="shared" si="32"/>
        <v>14736</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6892087</v>
      </c>
      <c r="D983" s="58">
        <f>Bil!E18</f>
        <v>6809155</v>
      </c>
      <c r="E983" s="58">
        <v>0</v>
      </c>
      <c r="F983" s="58">
        <v>0</v>
      </c>
      <c r="G983" s="59">
        <f t="shared" si="32"/>
        <v>143572.77900000001</v>
      </c>
      <c r="H983" s="59">
        <f t="shared" si="31"/>
        <v>0</v>
      </c>
      <c r="I983" s="60"/>
    </row>
    <row r="984" spans="1:9" x14ac:dyDescent="0.2">
      <c r="A984" s="57">
        <v>152</v>
      </c>
      <c r="B984" s="58">
        <f>Bil!C19</f>
        <v>8</v>
      </c>
      <c r="C984" s="58">
        <f>Bil!D19</f>
        <v>6601742</v>
      </c>
      <c r="D984" s="58">
        <f>Bil!E19</f>
        <v>6479013</v>
      </c>
      <c r="E984" s="58">
        <v>0</v>
      </c>
      <c r="F984" s="58">
        <v>0</v>
      </c>
      <c r="G984" s="59">
        <f t="shared" si="32"/>
        <v>156478.144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9841855</v>
      </c>
      <c r="D986" s="58">
        <f>Bil!E21</f>
        <v>9841855</v>
      </c>
      <c r="E986" s="58">
        <v>0</v>
      </c>
      <c r="F986" s="58">
        <v>0</v>
      </c>
      <c r="G986" s="59">
        <f t="shared" si="32"/>
        <v>295255.65000000002</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3240113</v>
      </c>
      <c r="D989" s="58">
        <f>Bil!E24</f>
        <v>3362842</v>
      </c>
      <c r="E989" s="58">
        <v>0</v>
      </c>
      <c r="F989" s="58">
        <v>0</v>
      </c>
      <c r="G989" s="59">
        <f t="shared" si="32"/>
        <v>129555.36099999999</v>
      </c>
      <c r="H989" s="59">
        <f t="shared" si="31"/>
        <v>0</v>
      </c>
      <c r="I989" s="60"/>
    </row>
    <row r="990" spans="1:9" x14ac:dyDescent="0.2">
      <c r="A990" s="57">
        <v>152</v>
      </c>
      <c r="B990" s="58">
        <f>Bil!C25</f>
        <v>14</v>
      </c>
      <c r="C990" s="58">
        <f>Bil!D25</f>
        <v>60596</v>
      </c>
      <c r="D990" s="58">
        <f>Bil!E25</f>
        <v>99976</v>
      </c>
      <c r="E990" s="58">
        <v>0</v>
      </c>
      <c r="F990" s="58">
        <v>0</v>
      </c>
      <c r="G990" s="59">
        <f t="shared" si="32"/>
        <v>3647.672</v>
      </c>
      <c r="H990" s="59">
        <f t="shared" si="31"/>
        <v>0</v>
      </c>
      <c r="I990" s="60"/>
    </row>
    <row r="991" spans="1:9" x14ac:dyDescent="0.2">
      <c r="A991" s="57">
        <v>152</v>
      </c>
      <c r="B991" s="58">
        <f>Bil!C26</f>
        <v>15</v>
      </c>
      <c r="C991" s="58">
        <f>Bil!D26</f>
        <v>765488</v>
      </c>
      <c r="D991" s="58">
        <f>Bil!E26</f>
        <v>786456</v>
      </c>
      <c r="E991" s="58">
        <v>0</v>
      </c>
      <c r="F991" s="58">
        <v>0</v>
      </c>
      <c r="G991" s="59">
        <f t="shared" si="32"/>
        <v>35076</v>
      </c>
      <c r="H991" s="59">
        <f t="shared" si="31"/>
        <v>0</v>
      </c>
      <c r="I991" s="60"/>
    </row>
    <row r="992" spans="1:9" x14ac:dyDescent="0.2">
      <c r="A992" s="57">
        <v>152</v>
      </c>
      <c r="B992" s="58">
        <f>Bil!C27</f>
        <v>16</v>
      </c>
      <c r="C992" s="58">
        <f>Bil!D27</f>
        <v>30296</v>
      </c>
      <c r="D992" s="58">
        <f>Bil!E27</f>
        <v>26859</v>
      </c>
      <c r="E992" s="58">
        <v>0</v>
      </c>
      <c r="F992" s="58">
        <v>0</v>
      </c>
      <c r="G992" s="59">
        <f t="shared" si="32"/>
        <v>1344.2240000000002</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14167</v>
      </c>
      <c r="D995" s="58">
        <f>Bil!E30</f>
        <v>20310</v>
      </c>
      <c r="E995" s="58">
        <v>0</v>
      </c>
      <c r="F995" s="58">
        <v>0</v>
      </c>
      <c r="G995" s="59">
        <f t="shared" si="32"/>
        <v>1040.953</v>
      </c>
      <c r="H995" s="59">
        <f t="shared" si="31"/>
        <v>0</v>
      </c>
      <c r="I995" s="60"/>
    </row>
    <row r="996" spans="1:9" x14ac:dyDescent="0.2">
      <c r="A996" s="57">
        <v>152</v>
      </c>
      <c r="B996" s="58">
        <f>Bil!C31</f>
        <v>20</v>
      </c>
      <c r="C996" s="58">
        <f>Bil!D31</f>
        <v>12109</v>
      </c>
      <c r="D996" s="58">
        <f>Bil!E31</f>
        <v>10943</v>
      </c>
      <c r="E996" s="58">
        <v>0</v>
      </c>
      <c r="F996" s="58">
        <v>0</v>
      </c>
      <c r="G996" s="59">
        <f t="shared" si="32"/>
        <v>679.90000000000009</v>
      </c>
      <c r="H996" s="59">
        <f t="shared" si="31"/>
        <v>0</v>
      </c>
      <c r="I996" s="60"/>
    </row>
    <row r="997" spans="1:9" x14ac:dyDescent="0.2">
      <c r="A997" s="57">
        <v>152</v>
      </c>
      <c r="B997" s="58">
        <f>Bil!C32</f>
        <v>21</v>
      </c>
      <c r="C997" s="58">
        <f>Bil!D32</f>
        <v>81682</v>
      </c>
      <c r="D997" s="58">
        <f>Bil!E32</f>
        <v>81682</v>
      </c>
      <c r="E997" s="58">
        <v>0</v>
      </c>
      <c r="F997" s="58">
        <v>0</v>
      </c>
      <c r="G997" s="59">
        <f t="shared" si="32"/>
        <v>5145.9660000000003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843146</v>
      </c>
      <c r="D999" s="58">
        <f>Bil!E34</f>
        <v>826274</v>
      </c>
      <c r="E999" s="58">
        <v>0</v>
      </c>
      <c r="F999" s="58">
        <v>0</v>
      </c>
      <c r="G999" s="59">
        <f t="shared" si="32"/>
        <v>57400.962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113766</v>
      </c>
      <c r="D1006" s="58">
        <f>Bil!E41</f>
        <v>113766</v>
      </c>
      <c r="E1006" s="58">
        <v>0</v>
      </c>
      <c r="F1006" s="58">
        <v>0</v>
      </c>
      <c r="G1006" s="59">
        <f t="shared" si="32"/>
        <v>10238.94</v>
      </c>
      <c r="H1006" s="59">
        <f t="shared" si="31"/>
        <v>0</v>
      </c>
      <c r="I1006" s="60"/>
    </row>
    <row r="1007" spans="1:9" x14ac:dyDescent="0.2">
      <c r="A1007" s="57">
        <v>152</v>
      </c>
      <c r="B1007" s="58">
        <f>Bil!C42</f>
        <v>31</v>
      </c>
      <c r="C1007" s="58">
        <f>Bil!D42</f>
        <v>109166</v>
      </c>
      <c r="D1007" s="58">
        <f>Bil!E42</f>
        <v>109166</v>
      </c>
      <c r="E1007" s="58">
        <v>0</v>
      </c>
      <c r="F1007" s="58">
        <v>0</v>
      </c>
      <c r="G1007" s="59">
        <f t="shared" si="32"/>
        <v>10152.438</v>
      </c>
      <c r="H1007" s="59">
        <f t="shared" si="31"/>
        <v>0</v>
      </c>
      <c r="I1007" s="60"/>
    </row>
    <row r="1008" spans="1:9" x14ac:dyDescent="0.2">
      <c r="A1008" s="57">
        <v>152</v>
      </c>
      <c r="B1008" s="58">
        <f>Bil!C43</f>
        <v>32</v>
      </c>
      <c r="C1008" s="58">
        <f>Bil!D43</f>
        <v>4600</v>
      </c>
      <c r="D1008" s="58">
        <f>Bil!E43</f>
        <v>4600</v>
      </c>
      <c r="E1008" s="58">
        <v>0</v>
      </c>
      <c r="F1008" s="58">
        <v>0</v>
      </c>
      <c r="G1008" s="59">
        <f t="shared" si="32"/>
        <v>441.6</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1672</v>
      </c>
      <c r="D1012" s="58">
        <f>Bil!E47</f>
        <v>2089</v>
      </c>
      <c r="E1012" s="58">
        <v>0</v>
      </c>
      <c r="F1012" s="58">
        <v>0</v>
      </c>
      <c r="G1012" s="59">
        <f t="shared" si="32"/>
        <v>210.59999999999997</v>
      </c>
      <c r="H1012" s="59">
        <f t="shared" si="31"/>
        <v>0</v>
      </c>
      <c r="I1012" s="60"/>
    </row>
    <row r="1013" spans="1:9" x14ac:dyDescent="0.2">
      <c r="A1013" s="57">
        <v>152</v>
      </c>
      <c r="B1013" s="58">
        <f>Bil!C48</f>
        <v>37</v>
      </c>
      <c r="C1013" s="58">
        <f>Bil!D48</f>
        <v>1672</v>
      </c>
      <c r="D1013" s="58">
        <f>Bil!E48</f>
        <v>2089</v>
      </c>
      <c r="E1013" s="58">
        <v>0</v>
      </c>
      <c r="F1013" s="58">
        <v>0</v>
      </c>
      <c r="G1013" s="59">
        <f t="shared" si="32"/>
        <v>216.45</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114311</v>
      </c>
      <c r="D1016" s="58">
        <f>Bil!E51</f>
        <v>114311</v>
      </c>
      <c r="E1016" s="58">
        <v>0</v>
      </c>
      <c r="F1016" s="58">
        <v>0</v>
      </c>
      <c r="G1016" s="59">
        <f t="shared" si="32"/>
        <v>13717.320000000002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1220</v>
      </c>
      <c r="D1018" s="58">
        <f>Bil!E53</f>
        <v>1220</v>
      </c>
      <c r="E1018" s="58">
        <v>0</v>
      </c>
      <c r="F1018" s="58">
        <v>0</v>
      </c>
      <c r="G1018" s="59">
        <f t="shared" si="32"/>
        <v>153.72</v>
      </c>
      <c r="H1018" s="59">
        <f t="shared" si="31"/>
        <v>0</v>
      </c>
      <c r="I1018" s="60"/>
    </row>
    <row r="1019" spans="1:9" x14ac:dyDescent="0.2">
      <c r="A1019" s="57">
        <v>152</v>
      </c>
      <c r="B1019" s="58">
        <f>Bil!C54</f>
        <v>43</v>
      </c>
      <c r="C1019" s="58">
        <f>Bil!D54</f>
        <v>3125</v>
      </c>
      <c r="D1019" s="58">
        <f>Bil!E54</f>
        <v>3125</v>
      </c>
      <c r="E1019" s="58">
        <v>0</v>
      </c>
      <c r="F1019" s="58">
        <v>0</v>
      </c>
      <c r="G1019" s="59">
        <f t="shared" si="32"/>
        <v>403.125</v>
      </c>
      <c r="H1019" s="59">
        <f t="shared" si="31"/>
        <v>0</v>
      </c>
      <c r="I1019" s="60"/>
    </row>
    <row r="1020" spans="1:9" x14ac:dyDescent="0.2">
      <c r="A1020" s="57">
        <v>152</v>
      </c>
      <c r="B1020" s="58">
        <f>Bil!C55</f>
        <v>44</v>
      </c>
      <c r="C1020" s="58">
        <f>Bil!D55</f>
        <v>124625</v>
      </c>
      <c r="D1020" s="58">
        <f>Bil!E55</f>
        <v>124625</v>
      </c>
      <c r="E1020" s="58">
        <v>0</v>
      </c>
      <c r="F1020" s="58">
        <v>0</v>
      </c>
      <c r="G1020" s="59">
        <f t="shared" si="32"/>
        <v>16450.5</v>
      </c>
      <c r="H1020" s="59">
        <f t="shared" si="31"/>
        <v>0</v>
      </c>
      <c r="I1020" s="60"/>
    </row>
    <row r="1021" spans="1:9" x14ac:dyDescent="0.2">
      <c r="A1021" s="57">
        <v>152</v>
      </c>
      <c r="B1021" s="58">
        <f>Bil!C56</f>
        <v>45</v>
      </c>
      <c r="C1021" s="58">
        <f>Bil!D56</f>
        <v>14659</v>
      </c>
      <c r="D1021" s="58">
        <f>Bil!E56</f>
        <v>14659</v>
      </c>
      <c r="E1021" s="58">
        <v>0</v>
      </c>
      <c r="F1021" s="58">
        <v>0</v>
      </c>
      <c r="G1021" s="59">
        <f t="shared" si="32"/>
        <v>1978.9649999999999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152984</v>
      </c>
      <c r="D1025" s="58">
        <f>Bil!E60</f>
        <v>187425</v>
      </c>
      <c r="E1025" s="58">
        <v>0</v>
      </c>
      <c r="F1025" s="58">
        <v>0</v>
      </c>
      <c r="G1025" s="59">
        <f t="shared" si="32"/>
        <v>25863.866000000002</v>
      </c>
      <c r="H1025" s="59">
        <f t="shared" si="31"/>
        <v>0</v>
      </c>
      <c r="I1025" s="60"/>
    </row>
    <row r="1026" spans="1:9" x14ac:dyDescent="0.2">
      <c r="A1026" s="57">
        <v>152</v>
      </c>
      <c r="B1026" s="58">
        <f>Bil!C61</f>
        <v>50</v>
      </c>
      <c r="C1026" s="58">
        <f>Bil!D61</f>
        <v>152984</v>
      </c>
      <c r="D1026" s="58">
        <f>Bil!E61</f>
        <v>187425</v>
      </c>
      <c r="E1026" s="58">
        <v>0</v>
      </c>
      <c r="F1026" s="58">
        <v>0</v>
      </c>
      <c r="G1026" s="59">
        <f t="shared" si="32"/>
        <v>26391.7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298484</v>
      </c>
      <c r="D1039" s="58">
        <f>Bil!E74</f>
        <v>435155</v>
      </c>
      <c r="E1039" s="58">
        <v>0</v>
      </c>
      <c r="F1039" s="58">
        <v>0</v>
      </c>
      <c r="G1039" s="59">
        <f t="shared" si="32"/>
        <v>73634.021999999997</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134</v>
      </c>
      <c r="D1049" s="58">
        <f>Bil!E84</f>
        <v>2835</v>
      </c>
      <c r="E1049" s="58">
        <v>0</v>
      </c>
      <c r="F1049" s="58">
        <v>0</v>
      </c>
      <c r="G1049" s="59">
        <f t="shared" si="34"/>
        <v>423.69199999999995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134</v>
      </c>
      <c r="D1056" s="58">
        <f>Bil!E91</f>
        <v>2835</v>
      </c>
      <c r="E1056" s="58">
        <v>0</v>
      </c>
      <c r="F1056" s="58">
        <v>0</v>
      </c>
      <c r="G1056" s="59">
        <f t="shared" si="34"/>
        <v>464.32000000000005</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20526</v>
      </c>
      <c r="D1116" s="58">
        <f>Bil!E151</f>
        <v>123097</v>
      </c>
      <c r="E1116" s="58">
        <v>0</v>
      </c>
      <c r="F1116" s="58">
        <v>0</v>
      </c>
      <c r="G1116" s="59">
        <f t="shared" si="36"/>
        <v>37340.800000000003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20526</v>
      </c>
      <c r="D1130" s="58">
        <f>Bil!E165</f>
        <v>123097</v>
      </c>
      <c r="E1130" s="58">
        <v>0</v>
      </c>
      <c r="F1130" s="58">
        <v>0</v>
      </c>
      <c r="G1130" s="59">
        <f t="shared" si="36"/>
        <v>41074.879999999997</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277824</v>
      </c>
      <c r="D1134" s="58">
        <f>Bil!E169</f>
        <v>309223</v>
      </c>
      <c r="E1134" s="58">
        <v>0</v>
      </c>
      <c r="F1134" s="58">
        <v>0</v>
      </c>
      <c r="G1134" s="59">
        <f t="shared" si="36"/>
        <v>141610.66</v>
      </c>
      <c r="H1134" s="59">
        <f t="shared" si="35"/>
        <v>0</v>
      </c>
      <c r="I1134" s="60"/>
    </row>
    <row r="1135" spans="1:9" x14ac:dyDescent="0.2">
      <c r="A1135" s="57">
        <v>152</v>
      </c>
      <c r="B1135" s="58">
        <f>Bil!C170</f>
        <v>159</v>
      </c>
      <c r="C1135" s="58">
        <f>Bil!D170</f>
        <v>0</v>
      </c>
      <c r="D1135" s="58">
        <f>Bil!E170</f>
        <v>4252</v>
      </c>
      <c r="E1135" s="58">
        <v>0</v>
      </c>
      <c r="F1135" s="58">
        <v>0</v>
      </c>
      <c r="G1135" s="59">
        <f t="shared" si="36"/>
        <v>1352.136</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277824</v>
      </c>
      <c r="D1137" s="58">
        <f>Bil!E172</f>
        <v>304971</v>
      </c>
      <c r="E1137" s="58">
        <v>0</v>
      </c>
      <c r="F1137" s="58">
        <v>0</v>
      </c>
      <c r="G1137" s="59">
        <f t="shared" si="36"/>
        <v>142930.326</v>
      </c>
      <c r="H1137" s="59">
        <f t="shared" si="35"/>
        <v>0</v>
      </c>
      <c r="I1137" s="60"/>
    </row>
    <row r="1138" spans="1:9" x14ac:dyDescent="0.2">
      <c r="A1138" s="57">
        <v>152</v>
      </c>
      <c r="B1138" s="58">
        <f>Bil!C173</f>
        <v>162</v>
      </c>
      <c r="C1138" s="58">
        <f>Bil!D173</f>
        <v>8418571</v>
      </c>
      <c r="D1138" s="58">
        <f>Bil!E173</f>
        <v>8472310</v>
      </c>
      <c r="E1138" s="58">
        <v>0</v>
      </c>
      <c r="F1138" s="58">
        <v>0</v>
      </c>
      <c r="G1138" s="59">
        <f t="shared" si="36"/>
        <v>4108836.9419999998</v>
      </c>
      <c r="H1138" s="59">
        <f t="shared" si="35"/>
        <v>0</v>
      </c>
      <c r="I1138" s="60"/>
    </row>
    <row r="1139" spans="1:9" x14ac:dyDescent="0.2">
      <c r="A1139" s="57">
        <v>152</v>
      </c>
      <c r="B1139" s="58">
        <f>Bil!C174</f>
        <v>163</v>
      </c>
      <c r="C1139" s="58">
        <f>Bil!D174</f>
        <v>289647</v>
      </c>
      <c r="D1139" s="58">
        <f>Bil!E174</f>
        <v>331947</v>
      </c>
      <c r="E1139" s="58">
        <v>0</v>
      </c>
      <c r="F1139" s="58">
        <v>0</v>
      </c>
      <c r="G1139" s="59">
        <f t="shared" si="36"/>
        <v>155427.18300000002</v>
      </c>
      <c r="H1139" s="59">
        <f t="shared" si="35"/>
        <v>0</v>
      </c>
      <c r="I1139" s="60"/>
    </row>
    <row r="1140" spans="1:9" x14ac:dyDescent="0.2">
      <c r="A1140" s="57">
        <v>152</v>
      </c>
      <c r="B1140" s="58">
        <f>Bil!C175</f>
        <v>164</v>
      </c>
      <c r="C1140" s="58">
        <f>Bil!D175</f>
        <v>289647</v>
      </c>
      <c r="D1140" s="58">
        <f>Bil!E175</f>
        <v>331947</v>
      </c>
      <c r="E1140" s="58">
        <v>0</v>
      </c>
      <c r="F1140" s="58">
        <v>0</v>
      </c>
      <c r="G1140" s="59">
        <f t="shared" si="36"/>
        <v>156380.72400000002</v>
      </c>
      <c r="H1140" s="59">
        <f t="shared" si="35"/>
        <v>0</v>
      </c>
      <c r="I1140" s="60"/>
    </row>
    <row r="1141" spans="1:9" x14ac:dyDescent="0.2">
      <c r="A1141" s="57">
        <v>152</v>
      </c>
      <c r="B1141" s="58">
        <f>Bil!C176</f>
        <v>165</v>
      </c>
      <c r="C1141" s="58">
        <f>Bil!D176</f>
        <v>250170</v>
      </c>
      <c r="D1141" s="58">
        <f>Bil!E176</f>
        <v>264540</v>
      </c>
      <c r="E1141" s="58">
        <v>0</v>
      </c>
      <c r="F1141" s="58">
        <v>0</v>
      </c>
      <c r="G1141" s="59">
        <f t="shared" si="36"/>
        <v>128576.25</v>
      </c>
      <c r="H1141" s="59">
        <f t="shared" si="35"/>
        <v>0</v>
      </c>
      <c r="I1141" s="60"/>
    </row>
    <row r="1142" spans="1:9" x14ac:dyDescent="0.2">
      <c r="A1142" s="57">
        <v>152</v>
      </c>
      <c r="B1142" s="58">
        <f>Bil!C177</f>
        <v>166</v>
      </c>
      <c r="C1142" s="58">
        <f>Bil!D177</f>
        <v>39128</v>
      </c>
      <c r="D1142" s="58">
        <f>Bil!E177</f>
        <v>64724</v>
      </c>
      <c r="E1142" s="58">
        <v>0</v>
      </c>
      <c r="F1142" s="58">
        <v>0</v>
      </c>
      <c r="G1142" s="59">
        <f t="shared" si="36"/>
        <v>27983.616000000002</v>
      </c>
      <c r="H1142" s="59">
        <f t="shared" si="35"/>
        <v>0</v>
      </c>
      <c r="I1142" s="60"/>
    </row>
    <row r="1143" spans="1:9" x14ac:dyDescent="0.2">
      <c r="A1143" s="57">
        <v>152</v>
      </c>
      <c r="B1143" s="58">
        <f>Bil!C178</f>
        <v>167</v>
      </c>
      <c r="C1143" s="58">
        <f>Bil!D178</f>
        <v>62</v>
      </c>
      <c r="D1143" s="58">
        <f>Bil!E178</f>
        <v>62</v>
      </c>
      <c r="E1143" s="58">
        <v>0</v>
      </c>
      <c r="F1143" s="58">
        <v>0</v>
      </c>
      <c r="G1143" s="59">
        <f t="shared" si="36"/>
        <v>31.062000000000005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62</v>
      </c>
      <c r="D1146" s="58">
        <f>Bil!E181</f>
        <v>62</v>
      </c>
      <c r="E1146" s="58">
        <v>0</v>
      </c>
      <c r="F1146" s="58">
        <v>0</v>
      </c>
      <c r="G1146" s="59">
        <f t="shared" si="36"/>
        <v>31.620000000000005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287</v>
      </c>
      <c r="D1150" s="58">
        <f>Bil!E185</f>
        <v>2621</v>
      </c>
      <c r="E1150" s="58">
        <v>0</v>
      </c>
      <c r="F1150" s="58">
        <v>0</v>
      </c>
      <c r="G1150" s="59">
        <f t="shared" si="36"/>
        <v>962.04599999999994</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8128924</v>
      </c>
      <c r="D1199" s="58">
        <f>Bil!E234</f>
        <v>8140363</v>
      </c>
      <c r="E1199" s="58">
        <v>0</v>
      </c>
      <c r="F1199" s="58">
        <v>0</v>
      </c>
      <c r="G1199" s="59">
        <f t="shared" si="38"/>
        <v>5443351.9500000002</v>
      </c>
      <c r="H1199" s="59">
        <f t="shared" si="37"/>
        <v>0</v>
      </c>
      <c r="I1199" s="60"/>
    </row>
    <row r="1200" spans="1:9" x14ac:dyDescent="0.2">
      <c r="A1200" s="57">
        <v>152</v>
      </c>
      <c r="B1200" s="58">
        <f>Bil!C235</f>
        <v>224</v>
      </c>
      <c r="C1200" s="58">
        <f>Bil!D235</f>
        <v>8120086</v>
      </c>
      <c r="D1200" s="58">
        <f>Bil!E235</f>
        <v>8037155</v>
      </c>
      <c r="E1200" s="58">
        <v>0</v>
      </c>
      <c r="F1200" s="58">
        <v>0</v>
      </c>
      <c r="G1200" s="59">
        <f t="shared" si="38"/>
        <v>5419544.7039999999</v>
      </c>
      <c r="H1200" s="59">
        <f t="shared" si="37"/>
        <v>0</v>
      </c>
      <c r="I1200" s="60"/>
    </row>
    <row r="1201" spans="1:9" x14ac:dyDescent="0.2">
      <c r="A1201" s="57">
        <v>152</v>
      </c>
      <c r="B1201" s="58">
        <f>Bil!C236</f>
        <v>225</v>
      </c>
      <c r="C1201" s="58">
        <f>Bil!D236</f>
        <v>8120086</v>
      </c>
      <c r="D1201" s="58">
        <f>Bil!E236</f>
        <v>8037155</v>
      </c>
      <c r="E1201" s="58">
        <v>0</v>
      </c>
      <c r="F1201" s="58">
        <v>0</v>
      </c>
      <c r="G1201" s="59">
        <f t="shared" si="38"/>
        <v>5443739.0999999996</v>
      </c>
      <c r="H1201" s="59">
        <f t="shared" si="37"/>
        <v>0</v>
      </c>
      <c r="I1201" s="60"/>
    </row>
    <row r="1202" spans="1:9" x14ac:dyDescent="0.2">
      <c r="A1202" s="57">
        <v>152</v>
      </c>
      <c r="B1202" s="58">
        <f>Bil!C237</f>
        <v>226</v>
      </c>
      <c r="C1202" s="58">
        <f>Bil!D237</f>
        <v>8065306</v>
      </c>
      <c r="D1202" s="58">
        <f>Bil!E237</f>
        <v>7982375</v>
      </c>
      <c r="E1202" s="58">
        <v>0</v>
      </c>
      <c r="F1202" s="58">
        <v>0</v>
      </c>
      <c r="G1202" s="59">
        <f t="shared" si="38"/>
        <v>5430792.6559999995</v>
      </c>
      <c r="H1202" s="59">
        <f t="shared" si="37"/>
        <v>0</v>
      </c>
      <c r="I1202" s="60"/>
    </row>
    <row r="1203" spans="1:9" x14ac:dyDescent="0.2">
      <c r="A1203" s="57">
        <v>152</v>
      </c>
      <c r="B1203" s="58">
        <f>Bil!C238</f>
        <v>227</v>
      </c>
      <c r="C1203" s="58">
        <f>Bil!D238</f>
        <v>54780</v>
      </c>
      <c r="D1203" s="58">
        <f>Bil!E238</f>
        <v>54780</v>
      </c>
      <c r="E1203" s="58">
        <v>0</v>
      </c>
      <c r="F1203" s="58">
        <v>0</v>
      </c>
      <c r="G1203" s="59">
        <f t="shared" si="38"/>
        <v>37305.180000000008</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8838</v>
      </c>
      <c r="D1208" s="58">
        <f>Bil!E243</f>
        <v>103208</v>
      </c>
      <c r="E1208" s="58">
        <v>0</v>
      </c>
      <c r="F1208" s="58">
        <v>0</v>
      </c>
      <c r="G1208" s="59">
        <f t="shared" si="38"/>
        <v>49938.928</v>
      </c>
      <c r="H1208" s="59">
        <f t="shared" si="37"/>
        <v>0</v>
      </c>
      <c r="I1208" s="60"/>
    </row>
    <row r="1209" spans="1:9" x14ac:dyDescent="0.2">
      <c r="A1209" s="57">
        <v>152</v>
      </c>
      <c r="B1209" s="58">
        <f>Bil!C244</f>
        <v>233</v>
      </c>
      <c r="C1209" s="58">
        <f>Bil!D244</f>
        <v>8838</v>
      </c>
      <c r="D1209" s="58">
        <f>Bil!E244</f>
        <v>103208</v>
      </c>
      <c r="E1209" s="58">
        <v>0</v>
      </c>
      <c r="F1209" s="58">
        <v>0</v>
      </c>
      <c r="G1209" s="59">
        <f t="shared" si="38"/>
        <v>50154.182000000001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20526</v>
      </c>
      <c r="D1225" s="58">
        <f>Bil!E261</f>
        <v>123097</v>
      </c>
      <c r="E1225" s="58">
        <v>0</v>
      </c>
      <c r="F1225" s="58">
        <v>0</v>
      </c>
      <c r="G1225" s="59">
        <f t="shared" si="38"/>
        <v>66413.279999999999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2835</v>
      </c>
      <c r="E1228" s="58">
        <v>0</v>
      </c>
      <c r="F1228" s="58">
        <v>0</v>
      </c>
      <c r="G1228" s="59">
        <f t="shared" si="38"/>
        <v>1428.84</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134</v>
      </c>
      <c r="D1231" s="58">
        <f>Bil!E267</f>
        <v>0</v>
      </c>
      <c r="E1231" s="58">
        <v>0</v>
      </c>
      <c r="F1231" s="58">
        <v>0</v>
      </c>
      <c r="G1231" s="59">
        <f t="shared" si="38"/>
        <v>34.17</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20526</v>
      </c>
      <c r="D1250" s="58">
        <f>Bil!E286</f>
        <v>123097</v>
      </c>
      <c r="E1250" s="58">
        <v>0</v>
      </c>
      <c r="F1250" s="58">
        <v>0</v>
      </c>
      <c r="G1250" s="59">
        <f t="shared" si="40"/>
        <v>73081.279999999999</v>
      </c>
      <c r="H1250" s="59">
        <f t="shared" si="39"/>
        <v>0</v>
      </c>
      <c r="I1250" s="60"/>
    </row>
    <row r="1251" spans="1:9" x14ac:dyDescent="0.2">
      <c r="A1251" s="57">
        <v>152</v>
      </c>
      <c r="B1251" s="58">
        <f>Bil!C287</f>
        <v>275</v>
      </c>
      <c r="C1251" s="58">
        <f>Bil!D287</f>
        <v>9182</v>
      </c>
      <c r="D1251" s="58">
        <f>Bil!E287</f>
        <v>20220</v>
      </c>
      <c r="E1251" s="58">
        <v>0</v>
      </c>
      <c r="F1251" s="58">
        <v>0</v>
      </c>
      <c r="G1251" s="59">
        <f t="shared" si="40"/>
        <v>13646.05</v>
      </c>
      <c r="H1251" s="59">
        <f t="shared" si="39"/>
        <v>0</v>
      </c>
      <c r="I1251" s="60"/>
    </row>
    <row r="1252" spans="1:9" x14ac:dyDescent="0.2">
      <c r="A1252" s="57">
        <v>152</v>
      </c>
      <c r="B1252" s="58">
        <f>Bil!C288</f>
        <v>276</v>
      </c>
      <c r="C1252" s="58">
        <f>Bil!D288</f>
        <v>280465</v>
      </c>
      <c r="D1252" s="58">
        <f>Bil!E288</f>
        <v>311728</v>
      </c>
      <c r="E1252" s="58">
        <v>0</v>
      </c>
      <c r="F1252" s="58">
        <v>0</v>
      </c>
      <c r="G1252" s="59">
        <f t="shared" si="40"/>
        <v>249482.19600000005</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2621</v>
      </c>
      <c r="E1262" s="58">
        <v>0</v>
      </c>
      <c r="F1262" s="58">
        <v>0</v>
      </c>
      <c r="G1262" s="59">
        <f t="shared" si="40"/>
        <v>1499.212</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4688156</v>
      </c>
      <c r="D1396" s="58">
        <f>RasF!E121</f>
        <v>4299923</v>
      </c>
      <c r="E1396" s="58">
        <v>0</v>
      </c>
      <c r="F1396" s="58">
        <v>0</v>
      </c>
      <c r="G1396" s="59">
        <f t="shared" si="44"/>
        <v>1461680.22</v>
      </c>
      <c r="H1396" s="59">
        <f t="shared" si="43"/>
        <v>0</v>
      </c>
      <c r="I1396" s="60"/>
    </row>
    <row r="1397" spans="1:9" x14ac:dyDescent="0.2">
      <c r="A1397" s="57">
        <v>154</v>
      </c>
      <c r="B1397" s="58">
        <f>RasF!C122</f>
        <v>111</v>
      </c>
      <c r="C1397" s="58">
        <f>RasF!D122</f>
        <v>4538221</v>
      </c>
      <c r="D1397" s="58">
        <f>RasF!E122</f>
        <v>4195588</v>
      </c>
      <c r="E1397" s="58">
        <v>0</v>
      </c>
      <c r="F1397" s="58">
        <v>0</v>
      </c>
      <c r="G1397" s="59">
        <f t="shared" si="44"/>
        <v>1435163.067</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4538221</v>
      </c>
      <c r="D1399" s="58">
        <f>RasF!E124</f>
        <v>4195588</v>
      </c>
      <c r="E1399" s="58">
        <v>0</v>
      </c>
      <c r="F1399" s="58">
        <v>0</v>
      </c>
      <c r="G1399" s="59">
        <f t="shared" si="44"/>
        <v>1461021.861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149935</v>
      </c>
      <c r="D1408" s="58">
        <f>RasF!E133</f>
        <v>104335</v>
      </c>
      <c r="E1408" s="58">
        <v>0</v>
      </c>
      <c r="F1408" s="58">
        <v>0</v>
      </c>
      <c r="G1408" s="59">
        <f t="shared" si="44"/>
        <v>43749.81</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4688156</v>
      </c>
      <c r="D1423" s="67">
        <f>RasF!E148</f>
        <v>4299923</v>
      </c>
      <c r="E1423" s="67">
        <v>0</v>
      </c>
      <c r="F1423" s="67">
        <v>0</v>
      </c>
      <c r="G1423" s="68">
        <f t="shared" si="44"/>
        <v>1820456.2740000002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289647</v>
      </c>
      <c r="D1468" s="70"/>
      <c r="E1468" s="70">
        <v>0</v>
      </c>
      <c r="F1468" s="70">
        <v>0</v>
      </c>
      <c r="G1468" s="64">
        <f t="shared" ref="G1468:G1499" si="51">B1468/1000*C1468</f>
        <v>289.64699999999999</v>
      </c>
      <c r="H1468" s="64">
        <f t="shared" ref="H1468:H1499" si="52">ABS(C1468-ROUND(C1468,0))</f>
        <v>0</v>
      </c>
      <c r="I1468" s="65"/>
    </row>
    <row r="1469" spans="1:9" x14ac:dyDescent="0.2">
      <c r="A1469" s="73">
        <v>159</v>
      </c>
      <c r="B1469" s="61">
        <f>Obv!C13</f>
        <v>2</v>
      </c>
      <c r="C1469" s="61">
        <f>Obv!D13</f>
        <v>4350791</v>
      </c>
      <c r="D1469" s="61">
        <v>0</v>
      </c>
      <c r="E1469" s="61">
        <v>0</v>
      </c>
      <c r="F1469" s="61">
        <v>0</v>
      </c>
      <c r="G1469" s="59">
        <f t="shared" si="51"/>
        <v>8701.5820000000003</v>
      </c>
      <c r="H1469" s="59">
        <f t="shared" si="52"/>
        <v>0</v>
      </c>
      <c r="I1469" s="60"/>
    </row>
    <row r="1470" spans="1:9" x14ac:dyDescent="0.2">
      <c r="A1470" s="73">
        <v>159</v>
      </c>
      <c r="B1470" s="61">
        <f>Obv!C14</f>
        <v>3</v>
      </c>
      <c r="C1470" s="61">
        <f>Obv!D14</f>
        <v>16162</v>
      </c>
      <c r="D1470" s="61">
        <v>0</v>
      </c>
      <c r="E1470" s="61">
        <v>0</v>
      </c>
      <c r="F1470" s="61">
        <v>0</v>
      </c>
      <c r="G1470" s="59">
        <f t="shared" si="51"/>
        <v>48.486000000000004</v>
      </c>
      <c r="H1470" s="59">
        <f t="shared" si="52"/>
        <v>0</v>
      </c>
      <c r="I1470" s="60"/>
    </row>
    <row r="1471" spans="1:9" x14ac:dyDescent="0.2">
      <c r="A1471" s="73">
        <v>159</v>
      </c>
      <c r="B1471" s="61">
        <f>Obv!C15</f>
        <v>4</v>
      </c>
      <c r="C1471" s="61">
        <f>Obv!D15</f>
        <v>4227327</v>
      </c>
      <c r="D1471" s="61">
        <v>0</v>
      </c>
      <c r="E1471" s="61">
        <v>0</v>
      </c>
      <c r="F1471" s="61">
        <v>0</v>
      </c>
      <c r="G1471" s="59">
        <f t="shared" si="51"/>
        <v>16909.308000000001</v>
      </c>
      <c r="H1471" s="59">
        <f t="shared" si="52"/>
        <v>0</v>
      </c>
      <c r="I1471" s="60"/>
    </row>
    <row r="1472" spans="1:9" x14ac:dyDescent="0.2">
      <c r="A1472" s="73">
        <v>159</v>
      </c>
      <c r="B1472" s="61">
        <f>Obv!C16</f>
        <v>5</v>
      </c>
      <c r="C1472" s="61">
        <f>Obv!D16</f>
        <v>3247872</v>
      </c>
      <c r="D1472" s="61">
        <v>0</v>
      </c>
      <c r="E1472" s="61">
        <v>0</v>
      </c>
      <c r="F1472" s="61">
        <v>0</v>
      </c>
      <c r="G1472" s="59">
        <f t="shared" si="51"/>
        <v>16239.36</v>
      </c>
      <c r="H1472" s="59">
        <f t="shared" si="52"/>
        <v>0</v>
      </c>
      <c r="I1472" s="60"/>
    </row>
    <row r="1473" spans="1:9" x14ac:dyDescent="0.2">
      <c r="A1473" s="73">
        <v>159</v>
      </c>
      <c r="B1473" s="61">
        <f>Obv!C17</f>
        <v>6</v>
      </c>
      <c r="C1473" s="61">
        <f>Obv!D17</f>
        <v>978583</v>
      </c>
      <c r="D1473" s="61">
        <v>0</v>
      </c>
      <c r="E1473" s="61">
        <v>0</v>
      </c>
      <c r="F1473" s="61">
        <v>0</v>
      </c>
      <c r="G1473" s="59">
        <f t="shared" si="51"/>
        <v>5871.4980000000005</v>
      </c>
      <c r="H1473" s="59">
        <f t="shared" si="52"/>
        <v>0</v>
      </c>
      <c r="I1473" s="60"/>
    </row>
    <row r="1474" spans="1:9" x14ac:dyDescent="0.2">
      <c r="A1474" s="73">
        <v>159</v>
      </c>
      <c r="B1474" s="61">
        <f>Obv!C18</f>
        <v>7</v>
      </c>
      <c r="C1474" s="61">
        <f>Obv!D18</f>
        <v>872</v>
      </c>
      <c r="D1474" s="61">
        <v>0</v>
      </c>
      <c r="E1474" s="61">
        <v>0</v>
      </c>
      <c r="F1474" s="61">
        <v>0</v>
      </c>
      <c r="G1474" s="59">
        <f t="shared" si="51"/>
        <v>6.1040000000000001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107302</v>
      </c>
      <c r="D1479" s="61">
        <v>0</v>
      </c>
      <c r="E1479" s="61">
        <v>0</v>
      </c>
      <c r="F1479" s="61">
        <v>0</v>
      </c>
      <c r="G1479" s="59">
        <f t="shared" si="51"/>
        <v>1287.624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4308491</v>
      </c>
      <c r="D1486" s="61">
        <v>0</v>
      </c>
      <c r="E1486" s="61">
        <v>0</v>
      </c>
      <c r="F1486" s="61">
        <v>0</v>
      </c>
      <c r="G1486" s="59">
        <f t="shared" si="51"/>
        <v>81861.328999999998</v>
      </c>
      <c r="H1486" s="59">
        <f t="shared" si="52"/>
        <v>0</v>
      </c>
      <c r="I1486" s="60"/>
    </row>
    <row r="1487" spans="1:9" x14ac:dyDescent="0.2">
      <c r="A1487" s="73">
        <v>159</v>
      </c>
      <c r="B1487" s="61">
        <f>Obv!C31</f>
        <v>20</v>
      </c>
      <c r="C1487" s="61">
        <f>Obv!D31</f>
        <v>13828</v>
      </c>
      <c r="D1487" s="61">
        <v>0</v>
      </c>
      <c r="E1487" s="61">
        <v>0</v>
      </c>
      <c r="F1487" s="61">
        <v>0</v>
      </c>
      <c r="G1487" s="59">
        <f t="shared" si="51"/>
        <v>276.56</v>
      </c>
      <c r="H1487" s="59">
        <f t="shared" si="52"/>
        <v>0</v>
      </c>
      <c r="I1487" s="60"/>
    </row>
    <row r="1488" spans="1:9" x14ac:dyDescent="0.2">
      <c r="A1488" s="73">
        <v>159</v>
      </c>
      <c r="B1488" s="61">
        <f>Obv!C32</f>
        <v>21</v>
      </c>
      <c r="C1488" s="61">
        <f>Obv!D32</f>
        <v>4187361</v>
      </c>
      <c r="D1488" s="61">
        <v>0</v>
      </c>
      <c r="E1488" s="61">
        <v>0</v>
      </c>
      <c r="F1488" s="61">
        <v>0</v>
      </c>
      <c r="G1488" s="59">
        <f t="shared" si="51"/>
        <v>87934.581000000006</v>
      </c>
      <c r="H1488" s="59">
        <f t="shared" si="52"/>
        <v>0</v>
      </c>
      <c r="I1488" s="60"/>
    </row>
    <row r="1489" spans="1:9" x14ac:dyDescent="0.2">
      <c r="A1489" s="73">
        <v>159</v>
      </c>
      <c r="B1489" s="61">
        <f>Obv!C33</f>
        <v>22</v>
      </c>
      <c r="C1489" s="61">
        <f>Obv!D33</f>
        <v>3233502</v>
      </c>
      <c r="D1489" s="61">
        <v>0</v>
      </c>
      <c r="E1489" s="61">
        <v>0</v>
      </c>
      <c r="F1489" s="61">
        <v>0</v>
      </c>
      <c r="G1489" s="59">
        <f t="shared" si="51"/>
        <v>71137.043999999994</v>
      </c>
      <c r="H1489" s="59">
        <f t="shared" si="52"/>
        <v>0</v>
      </c>
      <c r="I1489" s="60"/>
    </row>
    <row r="1490" spans="1:9" x14ac:dyDescent="0.2">
      <c r="A1490" s="73">
        <v>159</v>
      </c>
      <c r="B1490" s="61">
        <f>Obv!C34</f>
        <v>23</v>
      </c>
      <c r="C1490" s="61">
        <f>Obv!D34</f>
        <v>952987</v>
      </c>
      <c r="D1490" s="61">
        <v>0</v>
      </c>
      <c r="E1490" s="61">
        <v>0</v>
      </c>
      <c r="F1490" s="61">
        <v>0</v>
      </c>
      <c r="G1490" s="59">
        <f t="shared" si="51"/>
        <v>21918.701000000001</v>
      </c>
      <c r="H1490" s="59">
        <f t="shared" si="52"/>
        <v>0</v>
      </c>
      <c r="I1490" s="60"/>
    </row>
    <row r="1491" spans="1:9" x14ac:dyDescent="0.2">
      <c r="A1491" s="73">
        <v>159</v>
      </c>
      <c r="B1491" s="61">
        <f>Obv!C35</f>
        <v>24</v>
      </c>
      <c r="C1491" s="61">
        <f>Obv!D35</f>
        <v>872</v>
      </c>
      <c r="D1491" s="61">
        <v>0</v>
      </c>
      <c r="E1491" s="61">
        <v>0</v>
      </c>
      <c r="F1491" s="61">
        <v>0</v>
      </c>
      <c r="G1491" s="59">
        <f t="shared" si="51"/>
        <v>20.928000000000001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107302</v>
      </c>
      <c r="D1496" s="61">
        <v>0</v>
      </c>
      <c r="E1496" s="61">
        <v>0</v>
      </c>
      <c r="F1496" s="61">
        <v>0</v>
      </c>
      <c r="G1496" s="59">
        <f t="shared" si="51"/>
        <v>3111.7580000000003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331947</v>
      </c>
      <c r="D1503" s="61">
        <v>0</v>
      </c>
      <c r="E1503" s="61">
        <v>0</v>
      </c>
      <c r="F1503" s="61">
        <v>0</v>
      </c>
      <c r="G1503" s="59">
        <f t="shared" si="53"/>
        <v>11950.091999999999</v>
      </c>
      <c r="H1503" s="59">
        <f t="shared" si="54"/>
        <v>0</v>
      </c>
      <c r="I1503" s="60"/>
    </row>
    <row r="1504" spans="1:9" x14ac:dyDescent="0.2">
      <c r="A1504" s="73">
        <v>159</v>
      </c>
      <c r="B1504" s="61">
        <f>Obv!C48</f>
        <v>37</v>
      </c>
      <c r="C1504" s="61">
        <f>Obv!D48</f>
        <v>20220</v>
      </c>
      <c r="D1504" s="61">
        <v>0</v>
      </c>
      <c r="E1504" s="61">
        <v>0</v>
      </c>
      <c r="F1504" s="61">
        <v>0</v>
      </c>
      <c r="G1504" s="59">
        <f t="shared" si="53"/>
        <v>748.14</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20220</v>
      </c>
      <c r="D1510" s="61">
        <v>0</v>
      </c>
      <c r="E1510" s="61">
        <v>0</v>
      </c>
      <c r="F1510" s="61">
        <v>0</v>
      </c>
      <c r="G1510" s="59">
        <f t="shared" si="53"/>
        <v>869.45999999999992</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20220</v>
      </c>
      <c r="D1516" s="61">
        <v>0</v>
      </c>
      <c r="E1516" s="61">
        <v>0</v>
      </c>
      <c r="F1516" s="61">
        <v>0</v>
      </c>
      <c r="G1516" s="59">
        <f t="shared" si="53"/>
        <v>990.78000000000009</v>
      </c>
      <c r="H1516" s="59">
        <f t="shared" si="54"/>
        <v>0</v>
      </c>
      <c r="I1516" s="60"/>
    </row>
    <row r="1517" spans="1:9" x14ac:dyDescent="0.2">
      <c r="A1517" s="73">
        <v>159</v>
      </c>
      <c r="B1517" s="61">
        <f>Obv!C61</f>
        <v>50</v>
      </c>
      <c r="C1517" s="61">
        <f>Obv!D61</f>
        <v>9421</v>
      </c>
      <c r="D1517" s="61">
        <v>0</v>
      </c>
      <c r="E1517" s="61">
        <v>0</v>
      </c>
      <c r="F1517" s="61">
        <v>0</v>
      </c>
      <c r="G1517" s="59">
        <f t="shared" si="53"/>
        <v>471.05</v>
      </c>
      <c r="H1517" s="59">
        <f t="shared" si="54"/>
        <v>0</v>
      </c>
      <c r="I1517" s="60"/>
    </row>
    <row r="1518" spans="1:9" x14ac:dyDescent="0.2">
      <c r="A1518" s="73">
        <v>159</v>
      </c>
      <c r="B1518" s="61">
        <f>Obv!C62</f>
        <v>51</v>
      </c>
      <c r="C1518" s="61">
        <f>Obv!D62</f>
        <v>659</v>
      </c>
      <c r="D1518" s="61">
        <v>0</v>
      </c>
      <c r="E1518" s="61">
        <v>0</v>
      </c>
      <c r="F1518" s="61">
        <v>0</v>
      </c>
      <c r="G1518" s="59">
        <f t="shared" si="53"/>
        <v>33.608999999999995</v>
      </c>
      <c r="H1518" s="59">
        <f t="shared" si="54"/>
        <v>0</v>
      </c>
      <c r="I1518" s="60"/>
    </row>
    <row r="1519" spans="1:9" x14ac:dyDescent="0.2">
      <c r="A1519" s="73">
        <v>159</v>
      </c>
      <c r="B1519" s="61">
        <f>Obv!C63</f>
        <v>52</v>
      </c>
      <c r="C1519" s="61">
        <f>Obv!D63</f>
        <v>7323</v>
      </c>
      <c r="D1519" s="61">
        <v>0</v>
      </c>
      <c r="E1519" s="61">
        <v>0</v>
      </c>
      <c r="F1519" s="61">
        <v>0</v>
      </c>
      <c r="G1519" s="59">
        <f t="shared" si="53"/>
        <v>380.79599999999999</v>
      </c>
      <c r="H1519" s="59">
        <f t="shared" si="54"/>
        <v>0</v>
      </c>
      <c r="I1519" s="60"/>
    </row>
    <row r="1520" spans="1:9" x14ac:dyDescent="0.2">
      <c r="A1520" s="73">
        <v>159</v>
      </c>
      <c r="B1520" s="61">
        <f>Obv!C64</f>
        <v>53</v>
      </c>
      <c r="C1520" s="61">
        <f>Obv!D64</f>
        <v>2817</v>
      </c>
      <c r="D1520" s="61">
        <v>0</v>
      </c>
      <c r="E1520" s="61">
        <v>0</v>
      </c>
      <c r="F1520" s="61">
        <v>0</v>
      </c>
      <c r="G1520" s="59">
        <f t="shared" si="53"/>
        <v>149.30099999999999</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311727</v>
      </c>
      <c r="D1557" s="61">
        <v>0</v>
      </c>
      <c r="E1557" s="61">
        <v>0</v>
      </c>
      <c r="F1557" s="61">
        <v>0</v>
      </c>
      <c r="G1557" s="59">
        <f t="shared" si="55"/>
        <v>28055.43</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311727</v>
      </c>
      <c r="D1559" s="61">
        <v>0</v>
      </c>
      <c r="E1559" s="61">
        <v>0</v>
      </c>
      <c r="F1559" s="61">
        <v>0</v>
      </c>
      <c r="G1559" s="59">
        <f t="shared" si="55"/>
        <v>28678.883999999998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6" activePane="bottomLeft" state="frozen"/>
      <selection pane="bottomLeft" activeCell="B40" sqref="B40:H4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13</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12964</v>
      </c>
      <c r="C6" s="12"/>
      <c r="D6" s="401" t="s">
        <v>3128</v>
      </c>
      <c r="E6" s="402"/>
      <c r="F6" s="15" t="s">
        <v>237</v>
      </c>
      <c r="G6" s="12"/>
      <c r="H6" s="12"/>
      <c r="I6" s="12"/>
      <c r="J6" s="409">
        <f>SUM(Skriveni!G2:G1561)</f>
        <v>87068883.24499999</v>
      </c>
      <c r="K6" s="409"/>
    </row>
    <row r="7" spans="1:11" ht="3" customHeight="1" x14ac:dyDescent="0.2">
      <c r="A7" s="12"/>
      <c r="B7" s="12"/>
      <c r="C7" s="12"/>
      <c r="D7" s="12"/>
      <c r="E7" s="12"/>
      <c r="F7" s="12"/>
      <c r="G7" s="12"/>
      <c r="H7" s="12"/>
      <c r="I7" s="12"/>
      <c r="J7" s="12"/>
      <c r="K7" s="12"/>
    </row>
    <row r="8" spans="1:11" ht="15" customHeight="1" x14ac:dyDescent="0.2">
      <c r="A8" s="22" t="s">
        <v>3125</v>
      </c>
      <c r="B8" s="27">
        <v>3141829</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23223</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68128979291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445</v>
      </c>
      <c r="C22" s="351" t="str">
        <f>IF(B22&gt;0, "Županija: " &amp; LOOKUP(H2,A83:A103,B83:B103) &amp; ", grad/općina: " &amp; LOOKUP(B22,A107:A663,B107:B663),"Šifra grada/općine nije upisana")</f>
        <v>Županija: ZADARSKA, grad/općina: ŠKABRNJE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4298</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4681304</v>
      </c>
      <c r="K39" s="114">
        <f>PRRAS!E12</f>
        <v>4394295</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4170355</v>
      </c>
      <c r="K40" s="117">
        <f>PRRAS!E159</f>
        <v>4192621</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8838</v>
      </c>
      <c r="K41" s="117">
        <f>PRRAS!E648</f>
        <v>103208</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8120087</v>
      </c>
      <c r="K43" s="114">
        <f>Bil!E13</f>
        <v>8037155</v>
      </c>
    </row>
    <row r="44" spans="1:11" ht="12.95" customHeight="1" x14ac:dyDescent="0.2">
      <c r="A44" s="363"/>
      <c r="B44" s="366" t="str">
        <f>Bil!B74</f>
        <v>Financijska imovina (AOP 064+073+081+112+128+140+157+158)</v>
      </c>
      <c r="C44" s="367"/>
      <c r="D44" s="367"/>
      <c r="E44" s="367"/>
      <c r="F44" s="367"/>
      <c r="G44" s="367"/>
      <c r="H44" s="367"/>
      <c r="I44" s="115">
        <f>Bil!C74</f>
        <v>63</v>
      </c>
      <c r="J44" s="116">
        <f>Bil!D74</f>
        <v>298484</v>
      </c>
      <c r="K44" s="117">
        <f>Bil!E74</f>
        <v>435155</v>
      </c>
    </row>
    <row r="45" spans="1:11" ht="12.95" customHeight="1" x14ac:dyDescent="0.2">
      <c r="A45" s="363"/>
      <c r="B45" s="366" t="str">
        <f>Bil!B174</f>
        <v xml:space="preserve">Obveze (AOP 164+175+176+192+220) </v>
      </c>
      <c r="C45" s="367"/>
      <c r="D45" s="367"/>
      <c r="E45" s="367"/>
      <c r="F45" s="367"/>
      <c r="G45" s="367"/>
      <c r="H45" s="367"/>
      <c r="I45" s="115">
        <f>Bil!C174</f>
        <v>163</v>
      </c>
      <c r="J45" s="116">
        <f>Bil!D174</f>
        <v>289647</v>
      </c>
      <c r="K45" s="117">
        <f>Bil!E174</f>
        <v>331947</v>
      </c>
    </row>
    <row r="46" spans="1:11" ht="12.95" customHeight="1" x14ac:dyDescent="0.2">
      <c r="A46" s="364"/>
      <c r="B46" s="369" t="str">
        <f>Bil!B234</f>
        <v>Vlastiti izvori (224 + 232 - 236 + 240 do 242)</v>
      </c>
      <c r="C46" s="370"/>
      <c r="D46" s="370"/>
      <c r="E46" s="370"/>
      <c r="F46" s="370"/>
      <c r="G46" s="370"/>
      <c r="H46" s="370"/>
      <c r="I46" s="118">
        <f>Bil!C234</f>
        <v>223</v>
      </c>
      <c r="J46" s="119">
        <f>Bil!D234</f>
        <v>8128924</v>
      </c>
      <c r="K46" s="120">
        <f>Bil!E234</f>
        <v>8140363</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4688156</v>
      </c>
      <c r="K50" s="117">
        <f>RasF!E121</f>
        <v>4299923</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4688156</v>
      </c>
      <c r="K51" s="120">
        <f>RasF!E148</f>
        <v>4299923</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289647</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331947</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20220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311727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44" activePane="bottomLeft" state="frozen"/>
      <selection pane="bottomLeft" activeCell="E679" sqref="E67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12964</v>
      </c>
      <c r="C4" s="429"/>
      <c r="D4" s="429"/>
      <c r="E4" s="430">
        <f>SUM(Skriveni!G2:G976)</f>
        <v>52126441.133999988</v>
      </c>
      <c r="F4" s="431"/>
    </row>
    <row r="5" spans="1:7" s="23" customFormat="1" ht="15" customHeight="1" x14ac:dyDescent="0.2">
      <c r="B5" s="428" t="str">
        <f>"Naziv: "&amp;IF(RefStr!B10&lt;&gt;"",RefStr!B10,"_______________________________________")</f>
        <v>Naziv: OSNOVNA ŠKOLA VLADIMIRA NAZORA ŠKABRNJA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4681304</v>
      </c>
      <c r="E12" s="147">
        <f>E13+E50+E56+E85+E116+E134+E141+E147</f>
        <v>4394295</v>
      </c>
      <c r="F12" s="148">
        <f>IF(D12&lt;&gt;0,IF(E12/D12&gt;=100,"&gt;&gt;100",E12/D12*100),"-")</f>
        <v>93.869037345149991</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3445498</v>
      </c>
      <c r="E56" s="147">
        <f>E57+E60+E65+E68+E71+E74+E77+E80</f>
        <v>3553803</v>
      </c>
      <c r="F56" s="150">
        <f t="shared" si="0"/>
        <v>103.14337724183848</v>
      </c>
    </row>
    <row r="57" spans="1:6" s="8" customFormat="1" x14ac:dyDescent="0.2">
      <c r="A57" s="145">
        <v>631</v>
      </c>
      <c r="B57" s="146" t="s">
        <v>913</v>
      </c>
      <c r="C57" s="345">
        <v>46</v>
      </c>
      <c r="D57" s="147">
        <f>D58+D59</f>
        <v>0</v>
      </c>
      <c r="E57" s="147">
        <f>E58+E59</f>
        <v>125349</v>
      </c>
      <c r="F57" s="150" t="str">
        <f t="shared" si="0"/>
        <v>-</v>
      </c>
    </row>
    <row r="58" spans="1:6" s="8" customFormat="1" x14ac:dyDescent="0.2">
      <c r="A58" s="145">
        <v>6311</v>
      </c>
      <c r="B58" s="146" t="s">
        <v>737</v>
      </c>
      <c r="C58" s="345">
        <v>47</v>
      </c>
      <c r="D58" s="149"/>
      <c r="E58" s="149">
        <v>125349</v>
      </c>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6751</v>
      </c>
      <c r="E68" s="147">
        <f>SUM(E69:E70)</f>
        <v>12983</v>
      </c>
      <c r="F68" s="150">
        <f t="shared" si="0"/>
        <v>192.31225003703153</v>
      </c>
    </row>
    <row r="69" spans="1:6" s="8" customFormat="1" x14ac:dyDescent="0.2">
      <c r="A69" s="145">
        <v>6341</v>
      </c>
      <c r="B69" s="146" t="s">
        <v>3699</v>
      </c>
      <c r="C69" s="345">
        <v>58</v>
      </c>
      <c r="D69" s="149">
        <v>6751</v>
      </c>
      <c r="E69" s="149">
        <v>12983</v>
      </c>
      <c r="F69" s="148">
        <f t="shared" si="0"/>
        <v>192.31225003703153</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3368205</v>
      </c>
      <c r="E74" s="147">
        <f>SUM(E75:E76)</f>
        <v>3359172</v>
      </c>
      <c r="F74" s="150">
        <f t="shared" si="0"/>
        <v>99.731815610985677</v>
      </c>
    </row>
    <row r="75" spans="1:6" s="8" customFormat="1" x14ac:dyDescent="0.2">
      <c r="A75" s="145" t="s">
        <v>1142</v>
      </c>
      <c r="B75" s="146" t="s">
        <v>3980</v>
      </c>
      <c r="C75" s="345">
        <v>64</v>
      </c>
      <c r="D75" s="149">
        <v>3368205</v>
      </c>
      <c r="E75" s="149">
        <v>3359172</v>
      </c>
      <c r="F75" s="148">
        <f t="shared" si="0"/>
        <v>99.731815610985677</v>
      </c>
    </row>
    <row r="76" spans="1:6" s="8" customFormat="1" x14ac:dyDescent="0.2">
      <c r="A76" s="145" t="s">
        <v>3981</v>
      </c>
      <c r="B76" s="146" t="s">
        <v>3982</v>
      </c>
      <c r="C76" s="345">
        <v>65</v>
      </c>
      <c r="D76" s="149"/>
      <c r="E76" s="149">
        <v>0</v>
      </c>
      <c r="F76" s="148" t="str">
        <f t="shared" si="0"/>
        <v>-</v>
      </c>
    </row>
    <row r="77" spans="1:6" s="8" customFormat="1" x14ac:dyDescent="0.2">
      <c r="A77" s="145" t="s">
        <v>3983</v>
      </c>
      <c r="B77" s="146" t="s">
        <v>919</v>
      </c>
      <c r="C77" s="345">
        <v>66</v>
      </c>
      <c r="D77" s="147">
        <f>SUM(D78:D79)</f>
        <v>0</v>
      </c>
      <c r="E77" s="147">
        <f>SUM(E78:E79)</f>
        <v>467</v>
      </c>
      <c r="F77" s="150" t="str">
        <f t="shared" si="0"/>
        <v>-</v>
      </c>
    </row>
    <row r="78" spans="1:6" s="8" customFormat="1" x14ac:dyDescent="0.2">
      <c r="A78" s="145" t="s">
        <v>3984</v>
      </c>
      <c r="B78" s="146" t="s">
        <v>920</v>
      </c>
      <c r="C78" s="345">
        <v>67</v>
      </c>
      <c r="D78" s="149">
        <v>0</v>
      </c>
      <c r="E78" s="149">
        <v>467</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70542</v>
      </c>
      <c r="E80" s="147">
        <f>SUM(E81:E84)</f>
        <v>55832</v>
      </c>
      <c r="F80" s="150">
        <f t="shared" si="1"/>
        <v>79.147174732783313</v>
      </c>
    </row>
    <row r="81" spans="1:6" s="8" customFormat="1" x14ac:dyDescent="0.2">
      <c r="A81" s="152">
        <v>6391</v>
      </c>
      <c r="B81" s="153" t="s">
        <v>924</v>
      </c>
      <c r="C81" s="345">
        <v>70</v>
      </c>
      <c r="D81" s="149"/>
      <c r="E81" s="149">
        <v>0</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70542</v>
      </c>
      <c r="E83" s="149">
        <v>55832</v>
      </c>
      <c r="F83" s="148">
        <f t="shared" si="1"/>
        <v>79.147174732783313</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161160</v>
      </c>
      <c r="E116" s="147">
        <f>E117+E122+E130</f>
        <v>115316</v>
      </c>
      <c r="F116" s="150">
        <f t="shared" si="1"/>
        <v>71.553735418217926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161160</v>
      </c>
      <c r="E122" s="147">
        <f>SUM(E123:E129)</f>
        <v>115316</v>
      </c>
      <c r="F122" s="150">
        <f t="shared" si="1"/>
        <v>71.553735418217926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161160</v>
      </c>
      <c r="E127" s="149">
        <v>115316</v>
      </c>
      <c r="F127" s="148">
        <f t="shared" si="1"/>
        <v>71.553735418217926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12177</v>
      </c>
      <c r="E134" s="147">
        <f>E135+E138</f>
        <v>15131</v>
      </c>
      <c r="F134" s="150">
        <f t="shared" si="1"/>
        <v>124.25884864909256</v>
      </c>
    </row>
    <row r="135" spans="1:6" s="8" customFormat="1" x14ac:dyDescent="0.2">
      <c r="A135" s="145">
        <v>661</v>
      </c>
      <c r="B135" s="146" t="s">
        <v>425</v>
      </c>
      <c r="C135" s="345">
        <v>124</v>
      </c>
      <c r="D135" s="147">
        <f>SUM(D136:D137)</f>
        <v>6070</v>
      </c>
      <c r="E135" s="147">
        <f>SUM(E136:E137)</f>
        <v>14631</v>
      </c>
      <c r="F135" s="150">
        <f t="shared" si="1"/>
        <v>241.03789126853377</v>
      </c>
    </row>
    <row r="136" spans="1:6" s="8" customFormat="1" x14ac:dyDescent="0.2">
      <c r="A136" s="145">
        <v>6614</v>
      </c>
      <c r="B136" s="146" t="s">
        <v>3893</v>
      </c>
      <c r="C136" s="345">
        <v>125</v>
      </c>
      <c r="D136" s="149">
        <v>1020</v>
      </c>
      <c r="E136" s="149">
        <v>4288</v>
      </c>
      <c r="F136" s="148">
        <f t="shared" si="1"/>
        <v>420.39215686274514</v>
      </c>
    </row>
    <row r="137" spans="1:6" s="8" customFormat="1" x14ac:dyDescent="0.2">
      <c r="A137" s="145">
        <v>6615</v>
      </c>
      <c r="B137" s="146" t="s">
        <v>3894</v>
      </c>
      <c r="C137" s="345">
        <v>126</v>
      </c>
      <c r="D137" s="149">
        <v>5050</v>
      </c>
      <c r="E137" s="149">
        <v>10343</v>
      </c>
      <c r="F137" s="148">
        <f t="shared" si="1"/>
        <v>204.8118811881188</v>
      </c>
    </row>
    <row r="138" spans="1:6" s="8" customFormat="1" x14ac:dyDescent="0.2">
      <c r="A138" s="145">
        <v>663</v>
      </c>
      <c r="B138" s="151" t="s">
        <v>426</v>
      </c>
      <c r="C138" s="345">
        <v>127</v>
      </c>
      <c r="D138" s="147">
        <f>SUM(D139:D140)</f>
        <v>6107</v>
      </c>
      <c r="E138" s="147">
        <f>SUM(E139:E140)</f>
        <v>500</v>
      </c>
      <c r="F138" s="150">
        <f t="shared" si="1"/>
        <v>8.1873260193220894</v>
      </c>
    </row>
    <row r="139" spans="1:6" s="8" customFormat="1" x14ac:dyDescent="0.2">
      <c r="A139" s="145">
        <v>6631</v>
      </c>
      <c r="B139" s="146" t="s">
        <v>1502</v>
      </c>
      <c r="C139" s="345">
        <v>128</v>
      </c>
      <c r="D139" s="149">
        <v>6107</v>
      </c>
      <c r="E139" s="149">
        <v>500</v>
      </c>
      <c r="F139" s="148">
        <f t="shared" si="1"/>
        <v>8.1873260193220894</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1062469</v>
      </c>
      <c r="E141" s="147">
        <f>E142+E146</f>
        <v>710045</v>
      </c>
      <c r="F141" s="150">
        <f t="shared" si="1"/>
        <v>66.829714561083662</v>
      </c>
    </row>
    <row r="142" spans="1:6" s="8" customFormat="1" ht="24" x14ac:dyDescent="0.2">
      <c r="A142" s="145">
        <v>671</v>
      </c>
      <c r="B142" s="154" t="s">
        <v>1672</v>
      </c>
      <c r="C142" s="345">
        <v>131</v>
      </c>
      <c r="D142" s="147">
        <f>SUM(D143:D145)</f>
        <v>1062469</v>
      </c>
      <c r="E142" s="147">
        <f>SUM(E143:E145)</f>
        <v>710045</v>
      </c>
      <c r="F142" s="150">
        <f t="shared" ref="F142:F205" si="2">IF(D142&lt;&gt;0,IF(E142/D142&gt;=100,"&gt;&gt;100",E142/D142*100),"-")</f>
        <v>66.829714561083662</v>
      </c>
    </row>
    <row r="143" spans="1:6" s="8" customFormat="1" x14ac:dyDescent="0.2">
      <c r="A143" s="145">
        <v>6711</v>
      </c>
      <c r="B143" s="146" t="s">
        <v>3582</v>
      </c>
      <c r="C143" s="345">
        <v>132</v>
      </c>
      <c r="D143" s="149">
        <v>544669</v>
      </c>
      <c r="E143" s="149">
        <v>613740</v>
      </c>
      <c r="F143" s="148">
        <f t="shared" si="2"/>
        <v>112.68127982315865</v>
      </c>
    </row>
    <row r="144" spans="1:6" s="8" customFormat="1" x14ac:dyDescent="0.2">
      <c r="A144" s="145">
        <v>6712</v>
      </c>
      <c r="B144" s="151" t="s">
        <v>2276</v>
      </c>
      <c r="C144" s="345">
        <v>133</v>
      </c>
      <c r="D144" s="149">
        <v>517800</v>
      </c>
      <c r="E144" s="149">
        <v>96305</v>
      </c>
      <c r="F144" s="148">
        <f t="shared" si="2"/>
        <v>18.598879876400154</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4170355</v>
      </c>
      <c r="E159" s="147">
        <f>E160+E171+E204+E223+E232+E257+E268</f>
        <v>4192621</v>
      </c>
      <c r="F159" s="150">
        <f t="shared" si="2"/>
        <v>100.53391138164496</v>
      </c>
    </row>
    <row r="160" spans="1:6" s="8" customFormat="1" x14ac:dyDescent="0.2">
      <c r="A160" s="145">
        <v>31</v>
      </c>
      <c r="B160" s="146" t="s">
        <v>431</v>
      </c>
      <c r="C160" s="345">
        <v>149</v>
      </c>
      <c r="D160" s="147">
        <f>D161+D166+D167</f>
        <v>3228319</v>
      </c>
      <c r="E160" s="147">
        <f>E161+E166+E167</f>
        <v>3227028</v>
      </c>
      <c r="F160" s="150">
        <f t="shared" si="2"/>
        <v>99.960010147696067</v>
      </c>
    </row>
    <row r="161" spans="1:6" s="8" customFormat="1" x14ac:dyDescent="0.2">
      <c r="A161" s="145">
        <v>311</v>
      </c>
      <c r="B161" s="146" t="s">
        <v>432</v>
      </c>
      <c r="C161" s="345">
        <v>150</v>
      </c>
      <c r="D161" s="147">
        <f>SUM(D162:D165)</f>
        <v>2644709</v>
      </c>
      <c r="E161" s="147">
        <f>SUM(E162:E165)</f>
        <v>2695287</v>
      </c>
      <c r="F161" s="150">
        <f t="shared" si="2"/>
        <v>101.91242212281199</v>
      </c>
    </row>
    <row r="162" spans="1:6" s="8" customFormat="1" x14ac:dyDescent="0.2">
      <c r="A162" s="145">
        <v>3111</v>
      </c>
      <c r="B162" s="146" t="s">
        <v>385</v>
      </c>
      <c r="C162" s="345">
        <v>151</v>
      </c>
      <c r="D162" s="149">
        <v>2603073</v>
      </c>
      <c r="E162" s="149">
        <v>2645614</v>
      </c>
      <c r="F162" s="148">
        <f t="shared" si="2"/>
        <v>101.63426073721328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11445</v>
      </c>
      <c r="E164" s="149">
        <v>15826</v>
      </c>
      <c r="F164" s="148">
        <f t="shared" si="2"/>
        <v>138.27872433377019</v>
      </c>
    </row>
    <row r="165" spans="1:6" s="8" customFormat="1" x14ac:dyDescent="0.2">
      <c r="A165" s="145">
        <v>3114</v>
      </c>
      <c r="B165" s="146" t="s">
        <v>388</v>
      </c>
      <c r="C165" s="345">
        <v>154</v>
      </c>
      <c r="D165" s="149">
        <v>30191</v>
      </c>
      <c r="E165" s="149">
        <v>33847</v>
      </c>
      <c r="F165" s="148">
        <f t="shared" si="2"/>
        <v>112.10956907687721</v>
      </c>
    </row>
    <row r="166" spans="1:6" s="8" customFormat="1" x14ac:dyDescent="0.2">
      <c r="A166" s="145">
        <v>312</v>
      </c>
      <c r="B166" s="146" t="s">
        <v>1597</v>
      </c>
      <c r="C166" s="345">
        <v>155</v>
      </c>
      <c r="D166" s="149">
        <v>127177</v>
      </c>
      <c r="E166" s="149">
        <v>67943</v>
      </c>
      <c r="F166" s="148">
        <f t="shared" si="2"/>
        <v>53.423968170345269</v>
      </c>
    </row>
    <row r="167" spans="1:6" s="8" customFormat="1" x14ac:dyDescent="0.2">
      <c r="A167" s="145">
        <v>313</v>
      </c>
      <c r="B167" s="146" t="s">
        <v>2853</v>
      </c>
      <c r="C167" s="345">
        <v>156</v>
      </c>
      <c r="D167" s="147">
        <f>SUM(D168:D170)</f>
        <v>456433</v>
      </c>
      <c r="E167" s="147">
        <f>SUM(E168:E170)</f>
        <v>463798</v>
      </c>
      <c r="F167" s="150">
        <f t="shared" si="2"/>
        <v>101.61359936726748</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411320</v>
      </c>
      <c r="E169" s="149">
        <v>417958</v>
      </c>
      <c r="F169" s="148">
        <f t="shared" si="2"/>
        <v>101.61382864922687</v>
      </c>
    </row>
    <row r="170" spans="1:6" s="8" customFormat="1" x14ac:dyDescent="0.2">
      <c r="A170" s="145">
        <v>3133</v>
      </c>
      <c r="B170" s="146" t="s">
        <v>264</v>
      </c>
      <c r="C170" s="345">
        <v>159</v>
      </c>
      <c r="D170" s="149">
        <v>45113</v>
      </c>
      <c r="E170" s="149">
        <v>45840</v>
      </c>
      <c r="F170" s="148">
        <f t="shared" si="2"/>
        <v>101.6115088777071</v>
      </c>
    </row>
    <row r="171" spans="1:6" s="8" customFormat="1" x14ac:dyDescent="0.2">
      <c r="A171" s="145">
        <v>32</v>
      </c>
      <c r="B171" s="146" t="s">
        <v>433</v>
      </c>
      <c r="C171" s="345">
        <v>160</v>
      </c>
      <c r="D171" s="147">
        <f>D172+D177+D185+D195+D196</f>
        <v>941263</v>
      </c>
      <c r="E171" s="147">
        <f>E172+E177+E185+E195+E196</f>
        <v>964721</v>
      </c>
      <c r="F171" s="150">
        <f t="shared" si="2"/>
        <v>102.49218337489097</v>
      </c>
    </row>
    <row r="172" spans="1:6" s="8" customFormat="1" x14ac:dyDescent="0.2">
      <c r="A172" s="145">
        <v>321</v>
      </c>
      <c r="B172" s="146" t="s">
        <v>3359</v>
      </c>
      <c r="C172" s="345">
        <v>161</v>
      </c>
      <c r="D172" s="147">
        <f>SUM(D173:D176)</f>
        <v>213124</v>
      </c>
      <c r="E172" s="147">
        <f>SUM(E173:E176)</f>
        <v>220412</v>
      </c>
      <c r="F172" s="150">
        <f t="shared" si="2"/>
        <v>103.41960548788498</v>
      </c>
    </row>
    <row r="173" spans="1:6" s="8" customFormat="1" x14ac:dyDescent="0.2">
      <c r="A173" s="145">
        <v>3211</v>
      </c>
      <c r="B173" s="146" t="s">
        <v>3243</v>
      </c>
      <c r="C173" s="345">
        <v>162</v>
      </c>
      <c r="D173" s="149">
        <v>18632</v>
      </c>
      <c r="E173" s="149">
        <v>20805</v>
      </c>
      <c r="F173" s="148">
        <f t="shared" si="2"/>
        <v>111.66273078574496</v>
      </c>
    </row>
    <row r="174" spans="1:6" s="8" customFormat="1" x14ac:dyDescent="0.2">
      <c r="A174" s="145">
        <v>3212</v>
      </c>
      <c r="B174" s="146" t="s">
        <v>108</v>
      </c>
      <c r="C174" s="345">
        <v>163</v>
      </c>
      <c r="D174" s="149">
        <v>172719</v>
      </c>
      <c r="E174" s="149">
        <v>193733</v>
      </c>
      <c r="F174" s="148">
        <f t="shared" si="2"/>
        <v>112.16658271527741</v>
      </c>
    </row>
    <row r="175" spans="1:6" s="8" customFormat="1" x14ac:dyDescent="0.2">
      <c r="A175" s="145">
        <v>3213</v>
      </c>
      <c r="B175" s="146" t="s">
        <v>2999</v>
      </c>
      <c r="C175" s="345">
        <v>164</v>
      </c>
      <c r="D175" s="149">
        <v>812</v>
      </c>
      <c r="E175" s="149"/>
      <c r="F175" s="148">
        <f t="shared" si="2"/>
        <v>0</v>
      </c>
    </row>
    <row r="176" spans="1:6" s="8" customFormat="1" x14ac:dyDescent="0.2">
      <c r="A176" s="145">
        <v>3214</v>
      </c>
      <c r="B176" s="146" t="s">
        <v>2998</v>
      </c>
      <c r="C176" s="345">
        <v>165</v>
      </c>
      <c r="D176" s="149">
        <v>20961</v>
      </c>
      <c r="E176" s="149">
        <v>5874</v>
      </c>
      <c r="F176" s="148">
        <f t="shared" si="2"/>
        <v>28.023472162587666</v>
      </c>
    </row>
    <row r="177" spans="1:6" s="8" customFormat="1" x14ac:dyDescent="0.2">
      <c r="A177" s="145">
        <v>322</v>
      </c>
      <c r="B177" s="146" t="s">
        <v>3360</v>
      </c>
      <c r="C177" s="345">
        <v>166</v>
      </c>
      <c r="D177" s="147">
        <f>SUM(D178:D184)</f>
        <v>331472</v>
      </c>
      <c r="E177" s="147">
        <f>SUM(E178:E184)</f>
        <v>305016</v>
      </c>
      <c r="F177" s="150">
        <f t="shared" si="2"/>
        <v>92.018632041318725</v>
      </c>
    </row>
    <row r="178" spans="1:6" s="8" customFormat="1" x14ac:dyDescent="0.2">
      <c r="A178" s="145">
        <v>3221</v>
      </c>
      <c r="B178" s="146" t="s">
        <v>3000</v>
      </c>
      <c r="C178" s="345">
        <v>167</v>
      </c>
      <c r="D178" s="149">
        <v>24603</v>
      </c>
      <c r="E178" s="149">
        <v>35923</v>
      </c>
      <c r="F178" s="148">
        <f t="shared" si="2"/>
        <v>146.01064910783236</v>
      </c>
    </row>
    <row r="179" spans="1:6" s="8" customFormat="1" x14ac:dyDescent="0.2">
      <c r="A179" s="145">
        <v>3222</v>
      </c>
      <c r="B179" s="146" t="s">
        <v>3001</v>
      </c>
      <c r="C179" s="345">
        <v>168</v>
      </c>
      <c r="D179" s="149">
        <v>158627</v>
      </c>
      <c r="E179" s="149">
        <v>123411</v>
      </c>
      <c r="F179" s="148">
        <f t="shared" si="2"/>
        <v>77.799491889779176</v>
      </c>
    </row>
    <row r="180" spans="1:6" s="8" customFormat="1" x14ac:dyDescent="0.2">
      <c r="A180" s="145">
        <v>3223</v>
      </c>
      <c r="B180" s="146" t="s">
        <v>3002</v>
      </c>
      <c r="C180" s="345">
        <v>169</v>
      </c>
      <c r="D180" s="149">
        <v>93397</v>
      </c>
      <c r="E180" s="149">
        <v>93475</v>
      </c>
      <c r="F180" s="148">
        <f t="shared" si="2"/>
        <v>100.08351445977924</v>
      </c>
    </row>
    <row r="181" spans="1:6" s="8" customFormat="1" x14ac:dyDescent="0.2">
      <c r="A181" s="145">
        <v>3224</v>
      </c>
      <c r="B181" s="146" t="s">
        <v>2236</v>
      </c>
      <c r="C181" s="345">
        <v>170</v>
      </c>
      <c r="D181" s="149">
        <v>20012</v>
      </c>
      <c r="E181" s="149">
        <v>16905</v>
      </c>
      <c r="F181" s="148">
        <f t="shared" si="2"/>
        <v>84.474315410753547</v>
      </c>
    </row>
    <row r="182" spans="1:6" s="8" customFormat="1" x14ac:dyDescent="0.2">
      <c r="A182" s="145">
        <v>3225</v>
      </c>
      <c r="B182" s="146" t="s">
        <v>504</v>
      </c>
      <c r="C182" s="345">
        <v>171</v>
      </c>
      <c r="D182" s="149">
        <v>33353</v>
      </c>
      <c r="E182" s="149">
        <v>34595</v>
      </c>
      <c r="F182" s="148">
        <f t="shared" si="2"/>
        <v>103.72380295625581</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1480</v>
      </c>
      <c r="E184" s="149">
        <v>707</v>
      </c>
      <c r="F184" s="148">
        <f t="shared" si="2"/>
        <v>47.770270270270274</v>
      </c>
    </row>
    <row r="185" spans="1:6" s="8" customFormat="1" x14ac:dyDescent="0.2">
      <c r="A185" s="145">
        <v>323</v>
      </c>
      <c r="B185" s="146" t="s">
        <v>2312</v>
      </c>
      <c r="C185" s="345">
        <v>174</v>
      </c>
      <c r="D185" s="147">
        <f>SUM(D186:D194)</f>
        <v>348919</v>
      </c>
      <c r="E185" s="147">
        <f>SUM(E186:E194)</f>
        <v>402719</v>
      </c>
      <c r="F185" s="150">
        <f t="shared" si="2"/>
        <v>115.41905141307869</v>
      </c>
    </row>
    <row r="186" spans="1:6" s="8" customFormat="1" x14ac:dyDescent="0.2">
      <c r="A186" s="145">
        <v>3231</v>
      </c>
      <c r="B186" s="146" t="s">
        <v>855</v>
      </c>
      <c r="C186" s="345">
        <v>175</v>
      </c>
      <c r="D186" s="149">
        <v>10218</v>
      </c>
      <c r="E186" s="149">
        <v>10939</v>
      </c>
      <c r="F186" s="148">
        <f t="shared" si="2"/>
        <v>107.05617537678607</v>
      </c>
    </row>
    <row r="187" spans="1:6" s="8" customFormat="1" x14ac:dyDescent="0.2">
      <c r="A187" s="145">
        <v>3232</v>
      </c>
      <c r="B187" s="146" t="s">
        <v>3870</v>
      </c>
      <c r="C187" s="345">
        <v>176</v>
      </c>
      <c r="D187" s="149">
        <v>38015</v>
      </c>
      <c r="E187" s="149">
        <v>72556</v>
      </c>
      <c r="F187" s="148">
        <f t="shared" si="2"/>
        <v>190.86150203866893</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21414</v>
      </c>
      <c r="E189" s="149">
        <v>21546</v>
      </c>
      <c r="F189" s="148">
        <f t="shared" si="2"/>
        <v>100.61641916503221</v>
      </c>
    </row>
    <row r="190" spans="1:6" s="8" customFormat="1" x14ac:dyDescent="0.2">
      <c r="A190" s="145">
        <v>3235</v>
      </c>
      <c r="B190" s="146" t="s">
        <v>3873</v>
      </c>
      <c r="C190" s="345">
        <v>179</v>
      </c>
      <c r="D190" s="149">
        <v>226378</v>
      </c>
      <c r="E190" s="149">
        <v>243917</v>
      </c>
      <c r="F190" s="148">
        <f t="shared" si="2"/>
        <v>107.74766099179249</v>
      </c>
    </row>
    <row r="191" spans="1:6" s="8" customFormat="1" x14ac:dyDescent="0.2">
      <c r="A191" s="145">
        <v>3236</v>
      </c>
      <c r="B191" s="146" t="s">
        <v>3874</v>
      </c>
      <c r="C191" s="345">
        <v>180</v>
      </c>
      <c r="D191" s="149">
        <v>18704</v>
      </c>
      <c r="E191" s="149">
        <v>2425</v>
      </c>
      <c r="F191" s="148">
        <f t="shared" si="2"/>
        <v>12.965141146278873</v>
      </c>
    </row>
    <row r="192" spans="1:6" s="8" customFormat="1" x14ac:dyDescent="0.2">
      <c r="A192" s="145">
        <v>3237</v>
      </c>
      <c r="B192" s="146" t="s">
        <v>3875</v>
      </c>
      <c r="C192" s="345">
        <v>181</v>
      </c>
      <c r="D192" s="149">
        <v>18831</v>
      </c>
      <c r="E192" s="149">
        <v>34570</v>
      </c>
      <c r="F192" s="148">
        <f t="shared" si="2"/>
        <v>183.58026658170039</v>
      </c>
    </row>
    <row r="193" spans="1:6" s="8" customFormat="1" x14ac:dyDescent="0.2">
      <c r="A193" s="145">
        <v>3238</v>
      </c>
      <c r="B193" s="146" t="s">
        <v>702</v>
      </c>
      <c r="C193" s="345">
        <v>182</v>
      </c>
      <c r="D193" s="149">
        <v>11869</v>
      </c>
      <c r="E193" s="149">
        <v>11406</v>
      </c>
      <c r="F193" s="148">
        <f t="shared" si="2"/>
        <v>96.099081641250322</v>
      </c>
    </row>
    <row r="194" spans="1:6" s="8" customFormat="1" x14ac:dyDescent="0.2">
      <c r="A194" s="145">
        <v>3239</v>
      </c>
      <c r="B194" s="146" t="s">
        <v>703</v>
      </c>
      <c r="C194" s="345">
        <v>183</v>
      </c>
      <c r="D194" s="149">
        <v>3490</v>
      </c>
      <c r="E194" s="149">
        <v>5360</v>
      </c>
      <c r="F194" s="148">
        <f t="shared" si="2"/>
        <v>153.58166189111748</v>
      </c>
    </row>
    <row r="195" spans="1:6" s="8" customFormat="1" x14ac:dyDescent="0.2">
      <c r="A195" s="145">
        <v>324</v>
      </c>
      <c r="B195" s="146" t="s">
        <v>3584</v>
      </c>
      <c r="C195" s="345">
        <v>184</v>
      </c>
      <c r="D195" s="149">
        <v>6716</v>
      </c>
      <c r="E195" s="149">
        <v>936</v>
      </c>
      <c r="F195" s="148">
        <f t="shared" si="2"/>
        <v>13.936867182846932</v>
      </c>
    </row>
    <row r="196" spans="1:6" s="8" customFormat="1" x14ac:dyDescent="0.2">
      <c r="A196" s="145">
        <v>329</v>
      </c>
      <c r="B196" s="146" t="s">
        <v>434</v>
      </c>
      <c r="C196" s="345">
        <v>185</v>
      </c>
      <c r="D196" s="147">
        <f>SUM(D197:D203)</f>
        <v>41032</v>
      </c>
      <c r="E196" s="147">
        <f>SUM(E197:E203)</f>
        <v>35638</v>
      </c>
      <c r="F196" s="150">
        <f t="shared" si="2"/>
        <v>86.854162604796258</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8085</v>
      </c>
      <c r="E198" s="149">
        <v>3610</v>
      </c>
      <c r="F198" s="148">
        <f t="shared" si="2"/>
        <v>44.650587507730364</v>
      </c>
    </row>
    <row r="199" spans="1:6" s="8" customFormat="1" x14ac:dyDescent="0.2">
      <c r="A199" s="145">
        <v>3293</v>
      </c>
      <c r="B199" s="146" t="s">
        <v>1967</v>
      </c>
      <c r="C199" s="345">
        <v>188</v>
      </c>
      <c r="D199" s="149">
        <v>2702</v>
      </c>
      <c r="E199" s="149">
        <v>6771</v>
      </c>
      <c r="F199" s="148">
        <f t="shared" si="2"/>
        <v>250.59215396002963</v>
      </c>
    </row>
    <row r="200" spans="1:6" s="8" customFormat="1" x14ac:dyDescent="0.2">
      <c r="A200" s="145">
        <v>3294</v>
      </c>
      <c r="B200" s="146" t="s">
        <v>2313</v>
      </c>
      <c r="C200" s="345">
        <v>189</v>
      </c>
      <c r="D200" s="149"/>
      <c r="E200" s="149">
        <v>100</v>
      </c>
      <c r="F200" s="148" t="str">
        <f t="shared" si="2"/>
        <v>-</v>
      </c>
    </row>
    <row r="201" spans="1:6" s="8" customFormat="1" x14ac:dyDescent="0.2">
      <c r="A201" s="145">
        <v>3295</v>
      </c>
      <c r="B201" s="146" t="s">
        <v>3585</v>
      </c>
      <c r="C201" s="345">
        <v>190</v>
      </c>
      <c r="D201" s="149">
        <v>10811</v>
      </c>
      <c r="E201" s="149">
        <v>11302</v>
      </c>
      <c r="F201" s="148">
        <f t="shared" si="2"/>
        <v>104.54167052076588</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19434</v>
      </c>
      <c r="E203" s="149">
        <v>13855</v>
      </c>
      <c r="F203" s="148">
        <f t="shared" si="2"/>
        <v>71.292580014407733</v>
      </c>
    </row>
    <row r="204" spans="1:6" s="8" customFormat="1" x14ac:dyDescent="0.2">
      <c r="A204" s="145">
        <v>34</v>
      </c>
      <c r="B204" s="151" t="s">
        <v>435</v>
      </c>
      <c r="C204" s="345">
        <v>193</v>
      </c>
      <c r="D204" s="147">
        <f>D205+D210+D218</f>
        <v>773</v>
      </c>
      <c r="E204" s="147">
        <f>E205+E210+E218</f>
        <v>872</v>
      </c>
      <c r="F204" s="150">
        <f t="shared" si="2"/>
        <v>112.80724450194049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773</v>
      </c>
      <c r="E218" s="147">
        <f>SUM(E219:E222)</f>
        <v>872</v>
      </c>
      <c r="F218" s="150">
        <f t="shared" si="3"/>
        <v>112.80724450194049</v>
      </c>
    </row>
    <row r="219" spans="1:6" s="8" customFormat="1" x14ac:dyDescent="0.2">
      <c r="A219" s="145">
        <v>3431</v>
      </c>
      <c r="B219" s="151" t="s">
        <v>3587</v>
      </c>
      <c r="C219" s="345">
        <v>208</v>
      </c>
      <c r="D219" s="149">
        <v>750</v>
      </c>
      <c r="E219" s="149">
        <v>872</v>
      </c>
      <c r="F219" s="148">
        <f t="shared" si="3"/>
        <v>116.26666666666668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23</v>
      </c>
      <c r="E221" s="149"/>
      <c r="F221" s="148">
        <f t="shared" si="3"/>
        <v>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4170355</v>
      </c>
      <c r="E292" s="147">
        <f>E159-E290+E291</f>
        <v>4192621</v>
      </c>
      <c r="F292" s="150">
        <f t="shared" si="4"/>
        <v>100.53391138164496</v>
      </c>
    </row>
    <row r="293" spans="1:6" s="8" customFormat="1" x14ac:dyDescent="0.2">
      <c r="A293" s="145" t="s">
        <v>1215</v>
      </c>
      <c r="B293" s="146" t="s">
        <v>3441</v>
      </c>
      <c r="C293" s="345">
        <v>282</v>
      </c>
      <c r="D293" s="147">
        <f>IF(D12&gt;=D292,D12-D292,0)</f>
        <v>510949</v>
      </c>
      <c r="E293" s="147">
        <f>IF(E12&gt;=E292,E12-E292,0)</f>
        <v>201674</v>
      </c>
      <c r="F293" s="150">
        <f t="shared" si="4"/>
        <v>39.470475526911684</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15689</v>
      </c>
      <c r="E295" s="149">
        <v>8836</v>
      </c>
      <c r="F295" s="148">
        <f t="shared" si="4"/>
        <v>56.319714449614381</v>
      </c>
    </row>
    <row r="296" spans="1:6" s="8" customFormat="1" x14ac:dyDescent="0.2">
      <c r="A296" s="145">
        <v>92221</v>
      </c>
      <c r="B296" s="146" t="s">
        <v>4282</v>
      </c>
      <c r="C296" s="345">
        <v>285</v>
      </c>
      <c r="D296" s="149">
        <v>0</v>
      </c>
      <c r="E296" s="149">
        <v>0</v>
      </c>
      <c r="F296" s="148" t="str">
        <f t="shared" si="4"/>
        <v>-</v>
      </c>
    </row>
    <row r="297" spans="1:6" s="8" customFormat="1" x14ac:dyDescent="0.2">
      <c r="A297" s="145">
        <v>96</v>
      </c>
      <c r="B297" s="146" t="s">
        <v>4284</v>
      </c>
      <c r="C297" s="345">
        <v>286</v>
      </c>
      <c r="D297" s="149">
        <v>0</v>
      </c>
      <c r="E297" s="149">
        <v>0</v>
      </c>
      <c r="F297" s="148" t="str">
        <f t="shared" si="4"/>
        <v>-</v>
      </c>
    </row>
    <row r="298" spans="1:6" s="8" customFormat="1" x14ac:dyDescent="0.2">
      <c r="A298" s="145">
        <v>9661</v>
      </c>
      <c r="B298" s="146" t="s">
        <v>2651</v>
      </c>
      <c r="C298" s="345">
        <v>287</v>
      </c>
      <c r="D298" s="149">
        <v>0</v>
      </c>
      <c r="E298" s="149">
        <v>0</v>
      </c>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517800</v>
      </c>
      <c r="E353" s="147">
        <f>E354+E366+E399+E403+E405</f>
        <v>107302</v>
      </c>
      <c r="F353" s="150">
        <f t="shared" si="5"/>
        <v>20.722672846658941</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173587</v>
      </c>
      <c r="E366" s="147">
        <f>E367+E372+E381+E386+E391+E394</f>
        <v>107302</v>
      </c>
      <c r="F366" s="150">
        <f t="shared" si="6"/>
        <v>61.814536802871181</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44120</v>
      </c>
      <c r="E372" s="147">
        <f>SUM(E373:E380)</f>
        <v>53239</v>
      </c>
      <c r="F372" s="150">
        <f t="shared" si="6"/>
        <v>120.66863100634633</v>
      </c>
    </row>
    <row r="373" spans="1:6" s="8" customFormat="1" x14ac:dyDescent="0.2">
      <c r="A373" s="145">
        <v>4221</v>
      </c>
      <c r="B373" s="146" t="s">
        <v>3941</v>
      </c>
      <c r="C373" s="345">
        <v>361</v>
      </c>
      <c r="D373" s="149">
        <v>44120</v>
      </c>
      <c r="E373" s="149">
        <v>37499</v>
      </c>
      <c r="F373" s="148">
        <f t="shared" si="6"/>
        <v>84.993200362647329</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v>15740</v>
      </c>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7467</v>
      </c>
      <c r="E386" s="147">
        <f>SUM(E387:E390)</f>
        <v>10084</v>
      </c>
      <c r="F386" s="150">
        <f t="shared" si="6"/>
        <v>135.04754252042318</v>
      </c>
    </row>
    <row r="387" spans="1:6" s="8" customFormat="1" x14ac:dyDescent="0.2">
      <c r="A387" s="145">
        <v>4241</v>
      </c>
      <c r="B387" s="146" t="s">
        <v>2886</v>
      </c>
      <c r="C387" s="345">
        <v>375</v>
      </c>
      <c r="D387" s="149">
        <v>7467</v>
      </c>
      <c r="E387" s="149">
        <v>10084</v>
      </c>
      <c r="F387" s="148">
        <f t="shared" si="6"/>
        <v>135.04754252042318</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417</v>
      </c>
      <c r="F391" s="150" t="str">
        <f t="shared" si="6"/>
        <v>-</v>
      </c>
    </row>
    <row r="392" spans="1:6" s="8" customFormat="1" x14ac:dyDescent="0.2">
      <c r="A392" s="145">
        <v>4251</v>
      </c>
      <c r="B392" s="146" t="s">
        <v>3966</v>
      </c>
      <c r="C392" s="345">
        <v>380</v>
      </c>
      <c r="D392" s="149"/>
      <c r="E392" s="149">
        <v>417</v>
      </c>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122000</v>
      </c>
      <c r="E394" s="147">
        <f>SUM(E395:E398)</f>
        <v>43562</v>
      </c>
      <c r="F394" s="150">
        <f t="shared" si="6"/>
        <v>35.70655737704918</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v>122000</v>
      </c>
      <c r="E398" s="149">
        <v>43562</v>
      </c>
      <c r="F398" s="148">
        <f t="shared" si="6"/>
        <v>35.70655737704918</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344213</v>
      </c>
      <c r="E405" s="147">
        <f>SUM(E406:E409)</f>
        <v>0</v>
      </c>
      <c r="F405" s="150">
        <f t="shared" si="6"/>
        <v>0</v>
      </c>
    </row>
    <row r="406" spans="1:6" s="8" customFormat="1" x14ac:dyDescent="0.2">
      <c r="A406" s="145">
        <v>451</v>
      </c>
      <c r="B406" s="146" t="s">
        <v>2199</v>
      </c>
      <c r="C406" s="345">
        <v>394</v>
      </c>
      <c r="D406" s="149">
        <v>344213</v>
      </c>
      <c r="E406" s="149"/>
      <c r="F406" s="148">
        <f t="shared" si="6"/>
        <v>0</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517800</v>
      </c>
      <c r="E411" s="147">
        <f>IF(E353&gt;=E301, E353-E301, 0)</f>
        <v>107302</v>
      </c>
      <c r="F411" s="150">
        <f t="shared" si="6"/>
        <v>20.722672846658941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0</v>
      </c>
      <c r="E413" s="149">
        <v>0</v>
      </c>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4681304</v>
      </c>
      <c r="E415" s="147">
        <f>E12+E301</f>
        <v>4394295</v>
      </c>
      <c r="F415" s="150">
        <f t="shared" si="6"/>
        <v>93.869037345149991</v>
      </c>
    </row>
    <row r="416" spans="1:6" s="8" customFormat="1" x14ac:dyDescent="0.2">
      <c r="A416" s="145" t="s">
        <v>1215</v>
      </c>
      <c r="B416" s="146" t="s">
        <v>1993</v>
      </c>
      <c r="C416" s="345">
        <v>404</v>
      </c>
      <c r="D416" s="147">
        <f>D292+D353</f>
        <v>4688155</v>
      </c>
      <c r="E416" s="147">
        <f>E292+E353</f>
        <v>4299923</v>
      </c>
      <c r="F416" s="150">
        <f t="shared" si="6"/>
        <v>91.718874482605628</v>
      </c>
    </row>
    <row r="417" spans="1:6" s="8" customFormat="1" x14ac:dyDescent="0.2">
      <c r="A417" s="145" t="s">
        <v>1215</v>
      </c>
      <c r="B417" s="146" t="s">
        <v>1994</v>
      </c>
      <c r="C417" s="345">
        <v>405</v>
      </c>
      <c r="D417" s="147">
        <f>IF(D415&gt;=D416,D415-D416,0)</f>
        <v>0</v>
      </c>
      <c r="E417" s="147">
        <f>IF(E415&gt;=E416,E415-E416,0)</f>
        <v>94372</v>
      </c>
      <c r="F417" s="150" t="str">
        <f t="shared" si="6"/>
        <v>-</v>
      </c>
    </row>
    <row r="418" spans="1:6" s="8" customFormat="1" x14ac:dyDescent="0.2">
      <c r="A418" s="145" t="s">
        <v>1215</v>
      </c>
      <c r="B418" s="146" t="s">
        <v>1995</v>
      </c>
      <c r="C418" s="345">
        <v>406</v>
      </c>
      <c r="D418" s="147">
        <f>IF(D416&gt;=D415,D416-D415,0)</f>
        <v>6851</v>
      </c>
      <c r="E418" s="147">
        <f>IF(E416&gt;=E415,E416-E415,0)</f>
        <v>0</v>
      </c>
      <c r="F418" s="150">
        <f t="shared" si="6"/>
        <v>0</v>
      </c>
    </row>
    <row r="419" spans="1:6" s="8" customFormat="1" x14ac:dyDescent="0.2">
      <c r="A419" s="160" t="s">
        <v>1592</v>
      </c>
      <c r="B419" s="151" t="s">
        <v>1996</v>
      </c>
      <c r="C419" s="345">
        <v>407</v>
      </c>
      <c r="D419" s="147">
        <f>IF(D295-D296+D412-D413&gt;=0,D295-D296+D412-D413,0)</f>
        <v>15689</v>
      </c>
      <c r="E419" s="147">
        <f>IF(E295-E296+E412-E413&gt;=0,E295-E296+E412-E413,0)</f>
        <v>8836</v>
      </c>
      <c r="F419" s="150">
        <f t="shared" si="6"/>
        <v>56.319714449614381</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4681304</v>
      </c>
      <c r="E642" s="147">
        <f>E415+E423</f>
        <v>4394295</v>
      </c>
      <c r="F642" s="148">
        <f t="shared" si="10"/>
        <v>93.869037345149991</v>
      </c>
    </row>
    <row r="643" spans="1:6" s="8" customFormat="1" x14ac:dyDescent="0.2">
      <c r="A643" s="145" t="s">
        <v>1215</v>
      </c>
      <c r="B643" s="146" t="s">
        <v>1246</v>
      </c>
      <c r="C643" s="345">
        <v>630</v>
      </c>
      <c r="D643" s="147">
        <f>D416+D531</f>
        <v>4688155</v>
      </c>
      <c r="E643" s="147">
        <f>E416+E531</f>
        <v>4299923</v>
      </c>
      <c r="F643" s="148">
        <f t="shared" si="10"/>
        <v>91.718874482605628</v>
      </c>
    </row>
    <row r="644" spans="1:6" s="8" customFormat="1" x14ac:dyDescent="0.2">
      <c r="A644" s="145" t="s">
        <v>1215</v>
      </c>
      <c r="B644" s="146" t="s">
        <v>1247</v>
      </c>
      <c r="C644" s="345">
        <v>631</v>
      </c>
      <c r="D644" s="147">
        <f>IF(D642&gt;=D643,D642-D643,0)</f>
        <v>0</v>
      </c>
      <c r="E644" s="147">
        <f>IF(E642&gt;=E643,E642-E643,0)</f>
        <v>94372</v>
      </c>
      <c r="F644" s="148" t="str">
        <f t="shared" si="10"/>
        <v>-</v>
      </c>
    </row>
    <row r="645" spans="1:6" s="8" customFormat="1" x14ac:dyDescent="0.2">
      <c r="A645" s="145" t="s">
        <v>1215</v>
      </c>
      <c r="B645" s="146" t="s">
        <v>1248</v>
      </c>
      <c r="C645" s="345">
        <v>632</v>
      </c>
      <c r="D645" s="147">
        <f>IF(D643&gt;=D642,D643-D642,0)</f>
        <v>6851</v>
      </c>
      <c r="E645" s="147">
        <f>IF(E643&gt;=E642,E643-E642,0)</f>
        <v>0</v>
      </c>
      <c r="F645" s="148">
        <f t="shared" si="10"/>
        <v>0</v>
      </c>
    </row>
    <row r="646" spans="1:6" s="8" customFormat="1" x14ac:dyDescent="0.2">
      <c r="A646" s="160" t="s">
        <v>2741</v>
      </c>
      <c r="B646" s="146" t="s">
        <v>1249</v>
      </c>
      <c r="C646" s="345">
        <v>633</v>
      </c>
      <c r="D646" s="147">
        <f>IF(D419-D420+D640-D641&gt;=0,D419-D420+D640-D641,0)</f>
        <v>15689</v>
      </c>
      <c r="E646" s="147">
        <f>IF(E419-E420+E640-E641&gt;=0,E419-E420+E640-E641,0)</f>
        <v>8836</v>
      </c>
      <c r="F646" s="148">
        <f t="shared" si="10"/>
        <v>56.319714449614381</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8838</v>
      </c>
      <c r="E648" s="147">
        <f>IF(E644+E646-E645-E647&gt;=0,E644+E646-E645-E647,0)</f>
        <v>103208</v>
      </c>
      <c r="F648" s="148">
        <f t="shared" si="10"/>
        <v>1167.775514822358</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277824</v>
      </c>
      <c r="E650" s="158">
        <v>309223</v>
      </c>
      <c r="F650" s="159">
        <f t="shared" si="10"/>
        <v>111.30175938723796</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0</v>
      </c>
      <c r="E652" s="149">
        <v>0</v>
      </c>
      <c r="F652" s="148" t="str">
        <f t="shared" ref="F652:F677" si="11">IF(D652&lt;&gt;0,IF(E652/D652&gt;=100,"&gt;&gt;100",E652/D652*100),"-")</f>
        <v>-</v>
      </c>
    </row>
    <row r="653" spans="1:6" s="8" customFormat="1" x14ac:dyDescent="0.2">
      <c r="A653" s="145" t="s">
        <v>1208</v>
      </c>
      <c r="B653" s="146" t="s">
        <v>2750</v>
      </c>
      <c r="C653" s="345">
        <v>639</v>
      </c>
      <c r="D653" s="149">
        <v>140373</v>
      </c>
      <c r="E653" s="149">
        <v>122001</v>
      </c>
      <c r="F653" s="148">
        <f t="shared" si="11"/>
        <v>86.912012993951819</v>
      </c>
    </row>
    <row r="654" spans="1:6" s="8" customFormat="1" x14ac:dyDescent="0.2">
      <c r="A654" s="145" t="s">
        <v>1209</v>
      </c>
      <c r="B654" s="146" t="s">
        <v>3586</v>
      </c>
      <c r="C654" s="345">
        <v>640</v>
      </c>
      <c r="D654" s="149">
        <v>140373</v>
      </c>
      <c r="E654" s="149">
        <v>122001</v>
      </c>
      <c r="F654" s="148">
        <f t="shared" si="11"/>
        <v>86.912012993951819</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40</v>
      </c>
      <c r="E657" s="149">
        <v>40</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30</v>
      </c>
      <c r="E659" s="149">
        <v>29</v>
      </c>
      <c r="F659" s="148">
        <f t="shared" si="11"/>
        <v>96.666666666666671</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6751</v>
      </c>
      <c r="E672" s="149">
        <v>12983</v>
      </c>
      <c r="F672" s="148">
        <f t="shared" si="11"/>
        <v>192.31225003703153</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3358205</v>
      </c>
      <c r="E678" s="149">
        <v>3352672</v>
      </c>
      <c r="F678" s="148"/>
    </row>
    <row r="679" spans="1:6" s="8" customFormat="1" x14ac:dyDescent="0.2">
      <c r="A679" s="152">
        <v>63613</v>
      </c>
      <c r="B679" s="163" t="s">
        <v>4078</v>
      </c>
      <c r="C679" s="345">
        <v>665</v>
      </c>
      <c r="D679" s="149">
        <v>10000</v>
      </c>
      <c r="E679" s="149">
        <v>6500</v>
      </c>
      <c r="F679" s="148"/>
    </row>
    <row r="680" spans="1:6" s="8" customFormat="1" x14ac:dyDescent="0.2">
      <c r="A680" s="152">
        <v>63622</v>
      </c>
      <c r="B680" s="163" t="s">
        <v>4079</v>
      </c>
      <c r="C680" s="345">
        <v>666</v>
      </c>
      <c r="D680" s="149"/>
      <c r="E680" s="149">
        <v>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0</v>
      </c>
      <c r="E682" s="149">
        <v>467</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155355</v>
      </c>
      <c r="E698" s="149">
        <v>114361</v>
      </c>
      <c r="F698" s="148">
        <f t="shared" si="12"/>
        <v>73.6126935084162</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5405</v>
      </c>
      <c r="E700" s="149"/>
      <c r="F700" s="148"/>
    </row>
    <row r="701" spans="1:6" s="8" customFormat="1" x14ac:dyDescent="0.2">
      <c r="A701" s="145">
        <v>31214</v>
      </c>
      <c r="B701" s="146" t="s">
        <v>3796</v>
      </c>
      <c r="C701" s="345">
        <v>687</v>
      </c>
      <c r="D701" s="149">
        <v>11963</v>
      </c>
      <c r="E701" s="149"/>
      <c r="F701" s="148">
        <f>IF(D701&lt;&gt;0,IF(E701/D701&gt;=100,"&gt;&gt;100",E701/D701*100),"-")</f>
        <v>0</v>
      </c>
    </row>
    <row r="702" spans="1:6" s="8" customFormat="1" x14ac:dyDescent="0.2">
      <c r="A702" s="145">
        <v>31215</v>
      </c>
      <c r="B702" s="146" t="s">
        <v>1641</v>
      </c>
      <c r="C702" s="345">
        <v>688</v>
      </c>
      <c r="D702" s="149">
        <v>3710</v>
      </c>
      <c r="E702" s="149">
        <v>3478</v>
      </c>
      <c r="F702" s="148">
        <f>IF(D702&lt;&gt;0,IF(E702/D702&gt;=100,"&gt;&gt;100",E702/D702*100),"-")</f>
        <v>93.746630727762806</v>
      </c>
    </row>
    <row r="703" spans="1:6" s="8" customFormat="1" x14ac:dyDescent="0.2">
      <c r="A703" s="145">
        <v>32121</v>
      </c>
      <c r="B703" s="146" t="s">
        <v>3797</v>
      </c>
      <c r="C703" s="345">
        <v>689</v>
      </c>
      <c r="D703" s="149">
        <v>172719</v>
      </c>
      <c r="E703" s="149">
        <v>193733</v>
      </c>
      <c r="F703" s="148">
        <f>IF(D703&lt;&gt;0,IF(E703/D703&gt;=100,"&gt;&gt;100",E703/D703*100),"-")</f>
        <v>112.16658271527741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5241</v>
      </c>
      <c r="E705" s="149">
        <v>1225</v>
      </c>
      <c r="F705" s="148">
        <f>IF(D705&lt;&gt;0,IF(E705/D705&gt;=100,"&gt;&gt;100",E705/D705*100),"-")</f>
        <v>23.373402022514785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1198</v>
      </c>
      <c r="E707" s="149">
        <v>23575</v>
      </c>
      <c r="F707" s="148">
        <f>IF(D707&lt;&gt;0,IF(E707/D707&gt;=100,"&gt;&gt;100",E707/D707*100),"-")</f>
        <v>1967.8631051752923</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3810</v>
      </c>
      <c r="E711" s="149">
        <v>3610</v>
      </c>
      <c r="F711" s="148">
        <f t="shared" si="13"/>
        <v>94.750656167979002</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Dinko Peljušić</v>
      </c>
      <c r="D995" s="293"/>
      <c r="E995" s="293"/>
    </row>
    <row r="996" spans="1:5" ht="15" customHeight="1" x14ac:dyDescent="0.2">
      <c r="A996" s="291" t="str">
        <f>IF(RefStr!H27="","Telefon za kontakt: _________________","Telefon za kontakt: " &amp; RefStr!H27)</f>
        <v>Telefon za kontakt: 023637256</v>
      </c>
      <c r="C996" s="292"/>
    </row>
    <row r="997" spans="1:5" ht="15" customHeight="1" x14ac:dyDescent="0.2">
      <c r="A997" s="291" t="str">
        <f>IF(RefStr!H33="","Odgovorna osoba: _____________________________","Odgovorna osoba: " &amp; RefStr!H33)</f>
        <v>Odgovorna osoba: MARIN PAVIČIĆ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4"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12964</v>
      </c>
      <c r="C4" s="429"/>
      <c r="D4" s="429"/>
      <c r="E4" s="430">
        <f>SUM(Skriveni!G977:G1286)</f>
        <v>28332428.827000003</v>
      </c>
      <c r="F4" s="431"/>
    </row>
    <row r="5" spans="1:6" ht="15" customHeight="1" x14ac:dyDescent="0.2">
      <c r="B5" s="428" t="str">
        <f>"Naziv: "&amp;IF(RefStr!B10&lt;&gt;"",RefStr!B10,"_______________________________________")</f>
        <v>Naziv: OSNOVNA ŠKOLA VLADIMIRA NAZORA ŠKABRNJA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8418571</v>
      </c>
      <c r="E12" s="96">
        <f>E13+E74</f>
        <v>8472310</v>
      </c>
      <c r="F12" s="123">
        <f t="shared" ref="F12:F75" si="0">IF(D12&gt;0,IF(E12/D12&gt;=100,"&gt;&gt;100",E12/D12*100),"-")</f>
        <v>100.6383387394369</v>
      </c>
    </row>
    <row r="13" spans="1:6" s="3" customFormat="1" x14ac:dyDescent="0.2">
      <c r="A13" s="132">
        <v>0</v>
      </c>
      <c r="B13" s="314" t="s">
        <v>521</v>
      </c>
      <c r="C13" s="303">
        <v>2</v>
      </c>
      <c r="D13" s="97">
        <f>D14+D18+D57+D58+D62+D69</f>
        <v>8120087</v>
      </c>
      <c r="E13" s="97">
        <f>E14+E18+E57+E58+E62+E69</f>
        <v>8037155</v>
      </c>
      <c r="F13" s="124">
        <f t="shared" si="0"/>
        <v>98.978680893443624</v>
      </c>
    </row>
    <row r="14" spans="1:6" s="3" customFormat="1" x14ac:dyDescent="0.2">
      <c r="A14" s="132" t="s">
        <v>1564</v>
      </c>
      <c r="B14" s="314" t="s">
        <v>3259</v>
      </c>
      <c r="C14" s="303">
        <v>3</v>
      </c>
      <c r="D14" s="97">
        <f>D15+D16-D17</f>
        <v>1228000</v>
      </c>
      <c r="E14" s="97">
        <f>E15+E16-E17</f>
        <v>1228000</v>
      </c>
      <c r="F14" s="124">
        <f t="shared" si="0"/>
        <v>100</v>
      </c>
    </row>
    <row r="15" spans="1:6" s="3" customFormat="1" x14ac:dyDescent="0.2">
      <c r="A15" s="132" t="s">
        <v>3260</v>
      </c>
      <c r="B15" s="314" t="s">
        <v>3261</v>
      </c>
      <c r="C15" s="303">
        <v>4</v>
      </c>
      <c r="D15" s="94">
        <v>1228000</v>
      </c>
      <c r="E15" s="94">
        <v>1228000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6892087</v>
      </c>
      <c r="E18" s="97">
        <f>E19+E25+E35+E41+E47+E51</f>
        <v>6809155</v>
      </c>
      <c r="F18" s="124">
        <f t="shared" si="0"/>
        <v>98.796707006165178</v>
      </c>
    </row>
    <row r="19" spans="1:6" s="3" customFormat="1" x14ac:dyDescent="0.2">
      <c r="A19" s="315" t="s">
        <v>362</v>
      </c>
      <c r="B19" s="314" t="s">
        <v>3928</v>
      </c>
      <c r="C19" s="303">
        <v>8</v>
      </c>
      <c r="D19" s="97">
        <f>SUM(D20:D23)-D24</f>
        <v>6601742</v>
      </c>
      <c r="E19" s="97">
        <f>SUM(E20:E23)-E24</f>
        <v>6479013</v>
      </c>
      <c r="F19" s="124">
        <f t="shared" si="0"/>
        <v>98.140960370762741</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9841855</v>
      </c>
      <c r="E21" s="94">
        <v>9841855</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3240113</v>
      </c>
      <c r="E24" s="94">
        <v>3362842</v>
      </c>
      <c r="F24" s="125">
        <f t="shared" si="0"/>
        <v>103.7877999933953</v>
      </c>
    </row>
    <row r="25" spans="1:6" s="3" customFormat="1" x14ac:dyDescent="0.2">
      <c r="A25" s="315" t="s">
        <v>1156</v>
      </c>
      <c r="B25" s="314" t="s">
        <v>1261</v>
      </c>
      <c r="C25" s="303">
        <v>14</v>
      </c>
      <c r="D25" s="97">
        <f>SUM(D26:D33)-D34</f>
        <v>60596</v>
      </c>
      <c r="E25" s="97">
        <f>SUM(E26:E33)-E34</f>
        <v>99976</v>
      </c>
      <c r="F25" s="124">
        <f t="shared" si="0"/>
        <v>164.98778797280349</v>
      </c>
    </row>
    <row r="26" spans="1:6" s="3" customFormat="1" x14ac:dyDescent="0.2">
      <c r="A26" s="132" t="s">
        <v>1157</v>
      </c>
      <c r="B26" s="314" t="s">
        <v>3941</v>
      </c>
      <c r="C26" s="303">
        <v>15</v>
      </c>
      <c r="D26" s="94">
        <v>765488</v>
      </c>
      <c r="E26" s="94">
        <v>786456</v>
      </c>
      <c r="F26" s="125">
        <f t="shared" si="0"/>
        <v>102.73916769433356</v>
      </c>
    </row>
    <row r="27" spans="1:6" s="3" customFormat="1" x14ac:dyDescent="0.2">
      <c r="A27" s="132" t="s">
        <v>1158</v>
      </c>
      <c r="B27" s="314" t="s">
        <v>3965</v>
      </c>
      <c r="C27" s="303">
        <v>16</v>
      </c>
      <c r="D27" s="94">
        <v>30296</v>
      </c>
      <c r="E27" s="94">
        <v>26859</v>
      </c>
      <c r="F27" s="125">
        <f t="shared" si="0"/>
        <v>88.655268022181147</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14167</v>
      </c>
      <c r="E30" s="94">
        <v>20310</v>
      </c>
      <c r="F30" s="125">
        <f t="shared" si="0"/>
        <v>143.3613326745253</v>
      </c>
    </row>
    <row r="31" spans="1:6" s="3" customFormat="1" x14ac:dyDescent="0.2">
      <c r="A31" s="272" t="s">
        <v>2451</v>
      </c>
      <c r="B31" s="314" t="s">
        <v>3946</v>
      </c>
      <c r="C31" s="303">
        <v>20</v>
      </c>
      <c r="D31" s="94">
        <v>12109</v>
      </c>
      <c r="E31" s="94">
        <v>10943</v>
      </c>
      <c r="F31" s="125">
        <f t="shared" si="0"/>
        <v>90.370798579568913</v>
      </c>
    </row>
    <row r="32" spans="1:6" s="3" customFormat="1" x14ac:dyDescent="0.2">
      <c r="A32" s="272" t="s">
        <v>2452</v>
      </c>
      <c r="B32" s="314" t="s">
        <v>3947</v>
      </c>
      <c r="C32" s="303">
        <v>21</v>
      </c>
      <c r="D32" s="94">
        <v>81682</v>
      </c>
      <c r="E32" s="94">
        <v>81682</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843146</v>
      </c>
      <c r="E34" s="94">
        <v>826274</v>
      </c>
      <c r="F34" s="125">
        <f t="shared" si="0"/>
        <v>97.998923080937345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113766</v>
      </c>
      <c r="E41" s="97">
        <f>SUM(E42:E45)-E46</f>
        <v>113766</v>
      </c>
      <c r="F41" s="124">
        <f t="shared" si="0"/>
        <v>100</v>
      </c>
    </row>
    <row r="42" spans="1:6" s="3" customFormat="1" x14ac:dyDescent="0.2">
      <c r="A42" s="132" t="s">
        <v>2878</v>
      </c>
      <c r="B42" s="314" t="s">
        <v>2886</v>
      </c>
      <c r="C42" s="303">
        <v>31</v>
      </c>
      <c r="D42" s="94">
        <v>109166</v>
      </c>
      <c r="E42" s="94">
        <v>109166</v>
      </c>
      <c r="F42" s="125">
        <f t="shared" si="0"/>
        <v>100</v>
      </c>
    </row>
    <row r="43" spans="1:6" s="3" customFormat="1" x14ac:dyDescent="0.2">
      <c r="A43" s="132" t="s">
        <v>2879</v>
      </c>
      <c r="B43" s="314" t="s">
        <v>2884</v>
      </c>
      <c r="C43" s="303">
        <v>32</v>
      </c>
      <c r="D43" s="94">
        <v>4600</v>
      </c>
      <c r="E43" s="94">
        <v>4600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1672</v>
      </c>
      <c r="E47" s="97">
        <f>SUM(E48:E49)-E50</f>
        <v>2089</v>
      </c>
      <c r="F47" s="124">
        <f t="shared" si="0"/>
        <v>124.94019138755981</v>
      </c>
    </row>
    <row r="48" spans="1:6" s="3" customFormat="1" x14ac:dyDescent="0.2">
      <c r="A48" s="132" t="s">
        <v>3930</v>
      </c>
      <c r="B48" s="314" t="s">
        <v>3517</v>
      </c>
      <c r="C48" s="303">
        <v>37</v>
      </c>
      <c r="D48" s="94">
        <v>1672</v>
      </c>
      <c r="E48" s="94">
        <v>2089</v>
      </c>
      <c r="F48" s="125">
        <f t="shared" si="0"/>
        <v>124.94019138755981</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114311</v>
      </c>
      <c r="E51" s="97">
        <f>SUM(E52:E55)-E56</f>
        <v>114311</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1220</v>
      </c>
      <c r="E53" s="94">
        <v>1220</v>
      </c>
      <c r="F53" s="125">
        <f t="shared" si="0"/>
        <v>100</v>
      </c>
    </row>
    <row r="54" spans="1:6" s="3" customFormat="1" x14ac:dyDescent="0.2">
      <c r="A54" s="132" t="s">
        <v>446</v>
      </c>
      <c r="B54" s="314" t="s">
        <v>3549</v>
      </c>
      <c r="C54" s="303">
        <v>43</v>
      </c>
      <c r="D54" s="94">
        <v>3125</v>
      </c>
      <c r="E54" s="94">
        <v>3125</v>
      </c>
      <c r="F54" s="125">
        <f t="shared" si="0"/>
        <v>100</v>
      </c>
    </row>
    <row r="55" spans="1:6" s="3" customFormat="1" x14ac:dyDescent="0.2">
      <c r="A55" s="132" t="s">
        <v>447</v>
      </c>
      <c r="B55" s="314" t="s">
        <v>3550</v>
      </c>
      <c r="C55" s="303">
        <v>44</v>
      </c>
      <c r="D55" s="94">
        <v>124625</v>
      </c>
      <c r="E55" s="94">
        <v>124625</v>
      </c>
      <c r="F55" s="125">
        <f t="shared" si="0"/>
        <v>100</v>
      </c>
    </row>
    <row r="56" spans="1:6" s="3" customFormat="1" x14ac:dyDescent="0.2">
      <c r="A56" s="132" t="s">
        <v>448</v>
      </c>
      <c r="B56" s="314" t="s">
        <v>449</v>
      </c>
      <c r="C56" s="303">
        <v>45</v>
      </c>
      <c r="D56" s="94">
        <v>14659</v>
      </c>
      <c r="E56" s="94">
        <v>14659</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152984</v>
      </c>
      <c r="E60" s="94">
        <v>187425</v>
      </c>
      <c r="F60" s="125">
        <f t="shared" si="0"/>
        <v>122.51281179731212</v>
      </c>
    </row>
    <row r="61" spans="1:6" s="3" customFormat="1" x14ac:dyDescent="0.2">
      <c r="A61" s="132" t="s">
        <v>456</v>
      </c>
      <c r="B61" s="314" t="s">
        <v>617</v>
      </c>
      <c r="C61" s="303">
        <v>50</v>
      </c>
      <c r="D61" s="94">
        <v>152984</v>
      </c>
      <c r="E61" s="94">
        <v>187425</v>
      </c>
      <c r="F61" s="125">
        <f t="shared" si="0"/>
        <v>122.51281179731212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298484</v>
      </c>
      <c r="E74" s="97">
        <f>E75+E84+E92+E123+E139+E151+E168+E169</f>
        <v>435155</v>
      </c>
      <c r="F74" s="124">
        <f t="shared" si="0"/>
        <v>145.78838396697981</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0</v>
      </c>
      <c r="E78" s="94">
        <v>0</v>
      </c>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0</v>
      </c>
      <c r="E82" s="94">
        <v>0</v>
      </c>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134</v>
      </c>
      <c r="E84" s="97">
        <f>+E85+SUM(E88:E91)</f>
        <v>2835</v>
      </c>
      <c r="F84" s="124">
        <f t="shared" si="1"/>
        <v>2115.6716417910447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0</v>
      </c>
      <c r="E90" s="94">
        <v>0</v>
      </c>
      <c r="F90" s="125" t="str">
        <f t="shared" si="1"/>
        <v>-</v>
      </c>
    </row>
    <row r="91" spans="1:6" s="3" customFormat="1" x14ac:dyDescent="0.2">
      <c r="A91" s="132" t="s">
        <v>4178</v>
      </c>
      <c r="B91" s="317" t="s">
        <v>4179</v>
      </c>
      <c r="C91" s="303">
        <v>80</v>
      </c>
      <c r="D91" s="94">
        <v>134</v>
      </c>
      <c r="E91" s="94">
        <v>2835</v>
      </c>
      <c r="F91" s="125">
        <f t="shared" si="1"/>
        <v>2115.6716417910447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20526</v>
      </c>
      <c r="E151" s="97">
        <f>SUM(E152:E154)+SUM(E162:E166)-E167</f>
        <v>123097</v>
      </c>
      <c r="F151" s="124">
        <f t="shared" si="2"/>
        <v>599.71255968040532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0</v>
      </c>
      <c r="E163" s="94">
        <v>0</v>
      </c>
      <c r="F163" s="125" t="str">
        <f t="shared" si="2"/>
        <v>-</v>
      </c>
    </row>
    <row r="164" spans="1:6" s="3" customFormat="1" x14ac:dyDescent="0.2">
      <c r="A164" s="272" t="s">
        <v>3805</v>
      </c>
      <c r="B164" s="317" t="s">
        <v>1338</v>
      </c>
      <c r="C164" s="303">
        <v>153</v>
      </c>
      <c r="D164" s="94">
        <v>0</v>
      </c>
      <c r="E164" s="94">
        <v>0</v>
      </c>
      <c r="F164" s="125" t="str">
        <f t="shared" si="2"/>
        <v>-</v>
      </c>
    </row>
    <row r="165" spans="1:6" s="3" customFormat="1" x14ac:dyDescent="0.2">
      <c r="A165" s="132" t="s">
        <v>1339</v>
      </c>
      <c r="B165" s="317" t="s">
        <v>1340</v>
      </c>
      <c r="C165" s="303">
        <v>154</v>
      </c>
      <c r="D165" s="94">
        <v>20526</v>
      </c>
      <c r="E165" s="94">
        <v>123097</v>
      </c>
      <c r="F165" s="125">
        <f t="shared" si="2"/>
        <v>599.71255968040532</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277824</v>
      </c>
      <c r="E169" s="97">
        <f>SUM(E170:E172)</f>
        <v>309223</v>
      </c>
      <c r="F169" s="124">
        <f t="shared" si="2"/>
        <v>111.30175938723796</v>
      </c>
    </row>
    <row r="170" spans="1:6" s="3" customFormat="1" x14ac:dyDescent="0.2">
      <c r="A170" s="272" t="s">
        <v>2743</v>
      </c>
      <c r="B170" s="314" t="s">
        <v>4239</v>
      </c>
      <c r="C170" s="303">
        <v>159</v>
      </c>
      <c r="D170" s="94">
        <v>0</v>
      </c>
      <c r="E170" s="94">
        <v>4252</v>
      </c>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277824</v>
      </c>
      <c r="E172" s="94">
        <v>304971</v>
      </c>
      <c r="F172" s="125">
        <f t="shared" si="2"/>
        <v>109.77129405666896</v>
      </c>
    </row>
    <row r="173" spans="1:6" s="3" customFormat="1" x14ac:dyDescent="0.2">
      <c r="A173" s="272"/>
      <c r="B173" s="314" t="s">
        <v>1068</v>
      </c>
      <c r="C173" s="303">
        <v>162</v>
      </c>
      <c r="D173" s="97">
        <f>D174+D234</f>
        <v>8418571</v>
      </c>
      <c r="E173" s="97">
        <f>E174+E234</f>
        <v>8472310</v>
      </c>
      <c r="F173" s="124">
        <f t="shared" si="2"/>
        <v>100.6383387394369</v>
      </c>
    </row>
    <row r="174" spans="1:6" s="3" customFormat="1" x14ac:dyDescent="0.2">
      <c r="A174" s="272" t="s">
        <v>3813</v>
      </c>
      <c r="B174" s="314" t="s">
        <v>1145</v>
      </c>
      <c r="C174" s="303">
        <v>163</v>
      </c>
      <c r="D174" s="97">
        <f>D175+D186+D187+D203+D231</f>
        <v>289647</v>
      </c>
      <c r="E174" s="97">
        <f>E175+E186+E187+E203+E231</f>
        <v>331947</v>
      </c>
      <c r="F174" s="124">
        <f t="shared" si="2"/>
        <v>114.6039834695336</v>
      </c>
    </row>
    <row r="175" spans="1:6" s="3" customFormat="1" x14ac:dyDescent="0.2">
      <c r="A175" s="272" t="s">
        <v>1181</v>
      </c>
      <c r="B175" s="314" t="s">
        <v>1547</v>
      </c>
      <c r="C175" s="303">
        <v>164</v>
      </c>
      <c r="D175" s="97">
        <f>SUM(D176:D178)+SUM(D182:D185)</f>
        <v>289647</v>
      </c>
      <c r="E175" s="97">
        <f>SUM(E176:E178)+SUM(E182:E185)</f>
        <v>331947</v>
      </c>
      <c r="F175" s="124">
        <f t="shared" si="2"/>
        <v>114.6039834695336</v>
      </c>
    </row>
    <row r="176" spans="1:6" s="3" customFormat="1" x14ac:dyDescent="0.2">
      <c r="A176" s="272" t="s">
        <v>1182</v>
      </c>
      <c r="B176" s="314" t="s">
        <v>1183</v>
      </c>
      <c r="C176" s="303">
        <v>165</v>
      </c>
      <c r="D176" s="94">
        <v>250170</v>
      </c>
      <c r="E176" s="94">
        <v>264540</v>
      </c>
      <c r="F176" s="125">
        <f t="shared" si="2"/>
        <v>105.74409401606908</v>
      </c>
    </row>
    <row r="177" spans="1:6" s="3" customFormat="1" x14ac:dyDescent="0.2">
      <c r="A177" s="272" t="s">
        <v>1184</v>
      </c>
      <c r="B177" s="314" t="s">
        <v>1185</v>
      </c>
      <c r="C177" s="303">
        <v>166</v>
      </c>
      <c r="D177" s="94">
        <v>39128</v>
      </c>
      <c r="E177" s="94">
        <v>64724</v>
      </c>
      <c r="F177" s="125">
        <f t="shared" si="2"/>
        <v>165.41607033326517</v>
      </c>
    </row>
    <row r="178" spans="1:6" s="3" customFormat="1" x14ac:dyDescent="0.2">
      <c r="A178" s="272" t="s">
        <v>1186</v>
      </c>
      <c r="B178" s="317" t="s">
        <v>2842</v>
      </c>
      <c r="C178" s="303">
        <v>167</v>
      </c>
      <c r="D178" s="97">
        <f>SUM(D179:D181)</f>
        <v>62</v>
      </c>
      <c r="E178" s="97">
        <f>SUM(E179:E181)</f>
        <v>62</v>
      </c>
      <c r="F178" s="124">
        <f t="shared" si="2"/>
        <v>100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62</v>
      </c>
      <c r="E181" s="94">
        <v>62</v>
      </c>
      <c r="F181" s="125">
        <f t="shared" si="2"/>
        <v>100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287</v>
      </c>
      <c r="E185" s="94">
        <v>2621</v>
      </c>
      <c r="F185" s="125">
        <f t="shared" si="2"/>
        <v>913.24041811846678</v>
      </c>
    </row>
    <row r="186" spans="1:6" s="3" customFormat="1" x14ac:dyDescent="0.2">
      <c r="A186" s="272" t="s">
        <v>3033</v>
      </c>
      <c r="B186" s="314" t="s">
        <v>3034</v>
      </c>
      <c r="C186" s="303">
        <v>175</v>
      </c>
      <c r="D186" s="94">
        <v>0</v>
      </c>
      <c r="E186" s="94">
        <v>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8128924</v>
      </c>
      <c r="E234" s="97">
        <f>+E235+E243-E247+E251+E252+E253</f>
        <v>8140363</v>
      </c>
      <c r="F234" s="124">
        <f t="shared" si="3"/>
        <v>100.14071973117228</v>
      </c>
    </row>
    <row r="235" spans="1:6" s="3" customFormat="1" x14ac:dyDescent="0.2">
      <c r="A235" s="132" t="s">
        <v>1279</v>
      </c>
      <c r="B235" s="314" t="s">
        <v>3395</v>
      </c>
      <c r="C235" s="303">
        <v>224</v>
      </c>
      <c r="D235" s="97">
        <f>D236-D239</f>
        <v>8120086</v>
      </c>
      <c r="E235" s="97">
        <f>E236-E239</f>
        <v>8037155</v>
      </c>
      <c r="F235" s="124">
        <f t="shared" si="3"/>
        <v>98.978693082807254</v>
      </c>
    </row>
    <row r="236" spans="1:6" s="3" customFormat="1" x14ac:dyDescent="0.2">
      <c r="A236" s="132" t="s">
        <v>1280</v>
      </c>
      <c r="B236" s="314" t="s">
        <v>3396</v>
      </c>
      <c r="C236" s="303">
        <v>225</v>
      </c>
      <c r="D236" s="97">
        <f>SUM(D237:D238)</f>
        <v>8120086</v>
      </c>
      <c r="E236" s="97">
        <f>SUM(E237:E238)</f>
        <v>8037155</v>
      </c>
      <c r="F236" s="124">
        <f t="shared" si="3"/>
        <v>98.978693082807254</v>
      </c>
    </row>
    <row r="237" spans="1:6" s="3" customFormat="1" x14ac:dyDescent="0.2">
      <c r="A237" s="132" t="s">
        <v>1281</v>
      </c>
      <c r="B237" s="314" t="s">
        <v>1282</v>
      </c>
      <c r="C237" s="303">
        <v>226</v>
      </c>
      <c r="D237" s="94">
        <v>8065306</v>
      </c>
      <c r="E237" s="94">
        <v>7982375</v>
      </c>
      <c r="F237" s="125">
        <f t="shared" si="3"/>
        <v>98.971756310299938</v>
      </c>
    </row>
    <row r="238" spans="1:6" s="3" customFormat="1" x14ac:dyDescent="0.2">
      <c r="A238" s="132" t="s">
        <v>1283</v>
      </c>
      <c r="B238" s="314" t="s">
        <v>1284</v>
      </c>
      <c r="C238" s="303">
        <v>227</v>
      </c>
      <c r="D238" s="94">
        <v>54780</v>
      </c>
      <c r="E238" s="94">
        <v>54780</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8838</v>
      </c>
      <c r="E243" s="97">
        <f>SUM(E244:E246)</f>
        <v>103208</v>
      </c>
      <c r="F243" s="124">
        <f t="shared" si="3"/>
        <v>1167.775514822358</v>
      </c>
    </row>
    <row r="244" spans="1:6" s="3" customFormat="1" x14ac:dyDescent="0.2">
      <c r="A244" s="132" t="s">
        <v>2861</v>
      </c>
      <c r="B244" s="314" t="s">
        <v>4121</v>
      </c>
      <c r="C244" s="303">
        <v>233</v>
      </c>
      <c r="D244" s="94">
        <v>8838</v>
      </c>
      <c r="E244" s="94">
        <v>103208</v>
      </c>
      <c r="F244" s="125">
        <f t="shared" si="3"/>
        <v>1167.775514822358</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0</v>
      </c>
      <c r="E249" s="94">
        <v>0</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0</v>
      </c>
      <c r="E251" s="94">
        <v>0</v>
      </c>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0</v>
      </c>
      <c r="E260" s="94">
        <v>0</v>
      </c>
      <c r="F260" s="125" t="str">
        <f t="shared" si="4"/>
        <v>-</v>
      </c>
    </row>
    <row r="261" spans="1:6" s="3" customFormat="1" x14ac:dyDescent="0.2">
      <c r="A261" s="132" t="s">
        <v>3171</v>
      </c>
      <c r="B261" s="314" t="s">
        <v>3173</v>
      </c>
      <c r="C261" s="303">
        <v>249</v>
      </c>
      <c r="D261" s="94">
        <v>20526</v>
      </c>
      <c r="E261" s="94">
        <v>123097</v>
      </c>
      <c r="F261" s="125">
        <f t="shared" si="4"/>
        <v>599.71255968040532</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0</v>
      </c>
      <c r="E263" s="94">
        <v>0</v>
      </c>
      <c r="F263" s="125" t="str">
        <f t="shared" si="4"/>
        <v>-</v>
      </c>
    </row>
    <row r="264" spans="1:6" s="3" customFormat="1" x14ac:dyDescent="0.2">
      <c r="A264" s="321" t="s">
        <v>3401</v>
      </c>
      <c r="B264" s="322" t="s">
        <v>3402</v>
      </c>
      <c r="C264" s="303">
        <v>252</v>
      </c>
      <c r="D264" s="94">
        <v>0</v>
      </c>
      <c r="E264" s="94">
        <v>2835</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134</v>
      </c>
      <c r="E267" s="94">
        <v>0</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v>20526</v>
      </c>
      <c r="E286" s="94">
        <v>123097</v>
      </c>
      <c r="F286" s="125"/>
    </row>
    <row r="287" spans="1:6" s="3" customFormat="1" x14ac:dyDescent="0.2">
      <c r="A287" s="132" t="s">
        <v>3177</v>
      </c>
      <c r="B287" s="314" t="s">
        <v>3273</v>
      </c>
      <c r="C287" s="303">
        <v>275</v>
      </c>
      <c r="D287" s="94">
        <v>9182</v>
      </c>
      <c r="E287" s="94">
        <v>20220</v>
      </c>
      <c r="F287" s="125">
        <f t="shared" si="4"/>
        <v>220.21346111958181</v>
      </c>
    </row>
    <row r="288" spans="1:6" s="3" customFormat="1" x14ac:dyDescent="0.2">
      <c r="A288" s="132" t="s">
        <v>3177</v>
      </c>
      <c r="B288" s="314" t="s">
        <v>3274</v>
      </c>
      <c r="C288" s="303">
        <v>276</v>
      </c>
      <c r="D288" s="94">
        <v>280465</v>
      </c>
      <c r="E288" s="94">
        <v>311728</v>
      </c>
      <c r="F288" s="125">
        <f t="shared" si="4"/>
        <v>111.14684541743176</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0</v>
      </c>
      <c r="E290" s="94">
        <v>0</v>
      </c>
      <c r="F290" s="125" t="str">
        <f t="shared" si="4"/>
        <v>-</v>
      </c>
    </row>
    <row r="291" spans="1:6" s="3" customFormat="1" x14ac:dyDescent="0.2">
      <c r="A291" s="132" t="s">
        <v>3278</v>
      </c>
      <c r="B291" s="314" t="s">
        <v>3279</v>
      </c>
      <c r="C291" s="303">
        <v>279</v>
      </c>
      <c r="D291" s="94">
        <v>0</v>
      </c>
      <c r="E291" s="94">
        <v>0</v>
      </c>
      <c r="F291" s="125" t="str">
        <f t="shared" si="4"/>
        <v>-</v>
      </c>
    </row>
    <row r="292" spans="1:6" s="3" customFormat="1" x14ac:dyDescent="0.2">
      <c r="A292" s="132" t="s">
        <v>3278</v>
      </c>
      <c r="B292" s="314" t="s">
        <v>3280</v>
      </c>
      <c r="C292" s="303">
        <v>280</v>
      </c>
      <c r="D292" s="94">
        <v>0</v>
      </c>
      <c r="E292" s="94">
        <v>0</v>
      </c>
      <c r="F292" s="125" t="str">
        <f t="shared" si="4"/>
        <v>-</v>
      </c>
    </row>
    <row r="293" spans="1:6" s="3" customFormat="1" x14ac:dyDescent="0.2">
      <c r="A293" s="132" t="s">
        <v>3281</v>
      </c>
      <c r="B293" s="314" t="s">
        <v>3282</v>
      </c>
      <c r="C293" s="303">
        <v>281</v>
      </c>
      <c r="D293" s="94">
        <v>0</v>
      </c>
      <c r="E293" s="94">
        <v>0</v>
      </c>
      <c r="F293" s="125" t="str">
        <f t="shared" si="4"/>
        <v>-</v>
      </c>
    </row>
    <row r="294" spans="1:6" s="3" customFormat="1" x14ac:dyDescent="0.2">
      <c r="A294" s="132" t="s">
        <v>3281</v>
      </c>
      <c r="B294" s="314" t="s">
        <v>3283</v>
      </c>
      <c r="C294" s="303">
        <v>282</v>
      </c>
      <c r="D294" s="94">
        <v>0</v>
      </c>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0</v>
      </c>
      <c r="E298" s="94">
        <v>2621</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Dinko Peljušić</v>
      </c>
      <c r="B325" s="291"/>
      <c r="D325" s="293"/>
      <c r="E325" s="293"/>
      <c r="F325" s="291"/>
      <c r="G325" s="307"/>
    </row>
    <row r="326" spans="1:7" s="292" customFormat="1" ht="15" customHeight="1" x14ac:dyDescent="0.2">
      <c r="A326" s="291" t="str">
        <f>IF(RefStr!H27="","Telefon za kontakt: _________________","Telefon za kontakt: " &amp; RefStr!H27)</f>
        <v>Telefon za kontakt: 023637256</v>
      </c>
      <c r="B326" s="291"/>
      <c r="F326" s="291"/>
      <c r="G326" s="307"/>
    </row>
    <row r="327" spans="1:7" s="292" customFormat="1" ht="15" customHeight="1" x14ac:dyDescent="0.2">
      <c r="A327" s="291" t="str">
        <f>IF(RefStr!H33="","Odgovorna osoba: _____________________________","Odgovorna osoba: " &amp; RefStr!H33)</f>
        <v>Odgovorna osoba: MARIN PAVIČIĆ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12964</v>
      </c>
      <c r="C4" s="429"/>
      <c r="D4" s="429"/>
      <c r="E4" s="430">
        <f>SUM(Skriveni!G1287:G1423)</f>
        <v>6222071.2319999998</v>
      </c>
      <c r="F4" s="431"/>
    </row>
    <row r="5" spans="1:6" ht="15" customHeight="1" x14ac:dyDescent="0.2">
      <c r="B5" s="428" t="str">
        <f>"Naziv: "&amp;IF(RefStr!B10&lt;&gt;"",RefStr!B10,"_______________________________________")</f>
        <v>Naziv: OSNOVNA ŠKOLA VLADIMIRA NAZORA ŠKABRNJA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4688156</v>
      </c>
      <c r="E121" s="97">
        <f>E122+E125+E128+E129+SUM(E132:E135)</f>
        <v>4299923</v>
      </c>
      <c r="F121" s="125">
        <f t="shared" si="1"/>
        <v>91.718854918650322</v>
      </c>
    </row>
    <row r="122" spans="1:6" s="3" customFormat="1" x14ac:dyDescent="0.2">
      <c r="A122" s="132" t="s">
        <v>2919</v>
      </c>
      <c r="B122" s="105" t="s">
        <v>3973</v>
      </c>
      <c r="C122" s="303">
        <v>111</v>
      </c>
      <c r="D122" s="97">
        <f>SUM(D123:D124)</f>
        <v>4538221</v>
      </c>
      <c r="E122" s="97">
        <f>SUM(E123:E124)</f>
        <v>4195588</v>
      </c>
      <c r="F122" s="125">
        <f t="shared" si="1"/>
        <v>92.450059175170182</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4538221</v>
      </c>
      <c r="E124" s="94">
        <v>4195588</v>
      </c>
      <c r="F124" s="125">
        <f t="shared" si="1"/>
        <v>92.450059175170182</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149935</v>
      </c>
      <c r="E133" s="94">
        <v>104335</v>
      </c>
      <c r="F133" s="125">
        <f t="shared" si="1"/>
        <v>69.586820955747484</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4688156</v>
      </c>
      <c r="E148" s="107">
        <f>E12+E29+E35+E42+E82+E89+E96+E114+E121+E136</f>
        <v>4299923</v>
      </c>
      <c r="F148" s="126">
        <f t="shared" si="2"/>
        <v>91.718854918650322</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Dinko Peljušić</v>
      </c>
      <c r="B151" s="291"/>
      <c r="D151" s="293"/>
      <c r="E151" s="293"/>
      <c r="F151" s="291"/>
      <c r="G151" s="307"/>
    </row>
    <row r="152" spans="1:7" s="292" customFormat="1" ht="15" customHeight="1" x14ac:dyDescent="0.2">
      <c r="A152" s="291" t="str">
        <f>IF(RefStr!H27="","Telefon za kontakt: _________________","Telefon za kontakt: " &amp; RefStr!H27)</f>
        <v>Telefon za kontakt: 023637256</v>
      </c>
      <c r="B152" s="291"/>
      <c r="E152" s="291"/>
      <c r="F152" s="291"/>
      <c r="G152" s="307"/>
    </row>
    <row r="153" spans="1:7" s="292" customFormat="1" ht="15" customHeight="1" x14ac:dyDescent="0.2">
      <c r="A153" s="291" t="str">
        <f>IF(RefStr!H33="","Odgovorna osoba: _____________________________","Odgovorna osoba: " &amp; RefStr!H33)</f>
        <v>Odgovorna osoba: MARIN PAVIČIĆ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D15" sqref="D1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12964</v>
      </c>
      <c r="C4" s="450"/>
      <c r="D4" s="430">
        <f>SUM(Skriveni!G1424:G1467)</f>
        <v>0</v>
      </c>
      <c r="E4" s="431"/>
    </row>
    <row r="5" spans="1:6" ht="15" customHeight="1" x14ac:dyDescent="0.2">
      <c r="B5" s="428" t="str">
        <f>"Naziv: "&amp;IF(RefStr!B10&lt;&gt;"",RefStr!B10,"_______________________________________")</f>
        <v>Naziv: OSNOVNA ŠKOLA VLADIMIRA NAZORA ŠKABRNJA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Dinko Peljušić</v>
      </c>
      <c r="B59" s="291"/>
      <c r="D59" s="293"/>
      <c r="E59" s="293"/>
      <c r="F59" s="291"/>
      <c r="G59" s="307"/>
    </row>
    <row r="60" spans="1:7" s="292" customFormat="1" ht="15" customHeight="1" x14ac:dyDescent="0.2">
      <c r="A60" s="291" t="str">
        <f>IF(RefStr!H27="","Telefon za kontakt: _________________","Telefon za kontakt: " &amp; RefStr!H27)</f>
        <v>Telefon za kontakt: 023637256</v>
      </c>
      <c r="B60" s="291"/>
      <c r="F60" s="291"/>
      <c r="G60" s="307"/>
    </row>
    <row r="61" spans="1:7" s="292" customFormat="1" ht="15" customHeight="1" x14ac:dyDescent="0.2">
      <c r="A61" s="291" t="str">
        <f>IF(RefStr!H33="","Odgovorna osoba: _____________________________","Odgovorna osoba: " &amp; RefStr!H33)</f>
        <v>Odgovorna osoba: MARIN PAVIČIĆ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96" sqref="D9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12964</v>
      </c>
      <c r="C4" s="430">
        <f>SUM(Skriveni!G1468:G1561)</f>
        <v>387942.05200000003</v>
      </c>
      <c r="D4" s="431"/>
    </row>
    <row r="5" spans="1:5" s="23" customFormat="1" ht="15" customHeight="1" x14ac:dyDescent="0.2">
      <c r="B5" s="98" t="str">
        <f>"Naziv: "&amp;IF(RefStr!B10&lt;&gt;"",RefStr!B10,"_______________________________________")</f>
        <v>Naziv: OSNOVNA ŠKOLA VLADIMIRA NAZORA ŠKABRNJA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289647</v>
      </c>
    </row>
    <row r="13" spans="1:5" s="2" customFormat="1" x14ac:dyDescent="0.2">
      <c r="A13" s="270"/>
      <c r="B13" s="271" t="s">
        <v>2062</v>
      </c>
      <c r="C13" s="264">
        <v>2</v>
      </c>
      <c r="D13" s="140">
        <f>D14+D15+D23+D24</f>
        <v>4350791</v>
      </c>
    </row>
    <row r="14" spans="1:5" s="2" customFormat="1" x14ac:dyDescent="0.2">
      <c r="A14" s="270"/>
      <c r="B14" s="271" t="s">
        <v>4041</v>
      </c>
      <c r="C14" s="264">
        <v>3</v>
      </c>
      <c r="D14" s="141">
        <v>16162</v>
      </c>
    </row>
    <row r="15" spans="1:5" s="2" customFormat="1" x14ac:dyDescent="0.2">
      <c r="A15" s="270" t="s">
        <v>1181</v>
      </c>
      <c r="B15" s="271" t="s">
        <v>3078</v>
      </c>
      <c r="C15" s="264">
        <v>4</v>
      </c>
      <c r="D15" s="140">
        <f>SUM(D16:D22)</f>
        <v>4227327</v>
      </c>
    </row>
    <row r="16" spans="1:5" s="2" customFormat="1" x14ac:dyDescent="0.2">
      <c r="A16" s="272" t="s">
        <v>1182</v>
      </c>
      <c r="B16" s="273" t="s">
        <v>1183</v>
      </c>
      <c r="C16" s="264">
        <v>5</v>
      </c>
      <c r="D16" s="141">
        <v>3247872</v>
      </c>
    </row>
    <row r="17" spans="1:4" s="2" customFormat="1" x14ac:dyDescent="0.2">
      <c r="A17" s="272" t="s">
        <v>1184</v>
      </c>
      <c r="B17" s="273" t="s">
        <v>1185</v>
      </c>
      <c r="C17" s="264">
        <v>6</v>
      </c>
      <c r="D17" s="141">
        <v>978583</v>
      </c>
    </row>
    <row r="18" spans="1:4" s="2" customFormat="1" x14ac:dyDescent="0.2">
      <c r="A18" s="272" t="s">
        <v>1186</v>
      </c>
      <c r="B18" s="273" t="s">
        <v>1187</v>
      </c>
      <c r="C18" s="264">
        <v>7</v>
      </c>
      <c r="D18" s="141">
        <v>872</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v>0</v>
      </c>
    </row>
    <row r="22" spans="1:4" s="2" customFormat="1" x14ac:dyDescent="0.2">
      <c r="A22" s="272" t="s">
        <v>1193</v>
      </c>
      <c r="B22" s="273" t="s">
        <v>3032</v>
      </c>
      <c r="C22" s="264">
        <v>11</v>
      </c>
      <c r="D22" s="141">
        <v>0</v>
      </c>
    </row>
    <row r="23" spans="1:4" s="2" customFormat="1" x14ac:dyDescent="0.2">
      <c r="A23" s="270" t="s">
        <v>3033</v>
      </c>
      <c r="B23" s="271" t="s">
        <v>3034</v>
      </c>
      <c r="C23" s="264">
        <v>12</v>
      </c>
      <c r="D23" s="141">
        <v>107302</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v>0</v>
      </c>
    </row>
    <row r="26" spans="1:4" s="2" customFormat="1" x14ac:dyDescent="0.2">
      <c r="A26" s="270" t="s">
        <v>2609</v>
      </c>
      <c r="B26" s="273" t="s">
        <v>3665</v>
      </c>
      <c r="C26" s="264">
        <v>15</v>
      </c>
      <c r="D26" s="141">
        <v>0</v>
      </c>
    </row>
    <row r="27" spans="1:4" s="2" customFormat="1" x14ac:dyDescent="0.2">
      <c r="A27" s="270" t="s">
        <v>2610</v>
      </c>
      <c r="B27" s="273" t="s">
        <v>3669</v>
      </c>
      <c r="C27" s="264">
        <v>16</v>
      </c>
      <c r="D27" s="141">
        <v>0</v>
      </c>
    </row>
    <row r="28" spans="1:4" s="2" customFormat="1" ht="19.5" x14ac:dyDescent="0.2">
      <c r="A28" s="274" t="s">
        <v>3522</v>
      </c>
      <c r="B28" s="273" t="s">
        <v>1566</v>
      </c>
      <c r="C28" s="264">
        <v>17</v>
      </c>
      <c r="D28" s="141">
        <v>0</v>
      </c>
    </row>
    <row r="29" spans="1:4" s="2" customFormat="1" ht="19.5" x14ac:dyDescent="0.2">
      <c r="A29" s="274" t="s">
        <v>43</v>
      </c>
      <c r="B29" s="273" t="s">
        <v>1565</v>
      </c>
      <c r="C29" s="264">
        <v>18</v>
      </c>
      <c r="D29" s="141">
        <v>0</v>
      </c>
    </row>
    <row r="30" spans="1:4" s="2" customFormat="1" x14ac:dyDescent="0.2">
      <c r="A30" s="272"/>
      <c r="B30" s="271" t="s">
        <v>3080</v>
      </c>
      <c r="C30" s="264">
        <v>19</v>
      </c>
      <c r="D30" s="140">
        <f>D31+D32+D40+D41</f>
        <v>4308491</v>
      </c>
    </row>
    <row r="31" spans="1:4" s="2" customFormat="1" x14ac:dyDescent="0.2">
      <c r="A31" s="272"/>
      <c r="B31" s="271" t="s">
        <v>4041</v>
      </c>
      <c r="C31" s="264">
        <v>20</v>
      </c>
      <c r="D31" s="141">
        <v>13828</v>
      </c>
    </row>
    <row r="32" spans="1:4" s="2" customFormat="1" x14ac:dyDescent="0.2">
      <c r="A32" s="270" t="s">
        <v>1181</v>
      </c>
      <c r="B32" s="271" t="s">
        <v>3081</v>
      </c>
      <c r="C32" s="264">
        <v>21</v>
      </c>
      <c r="D32" s="140">
        <f>SUM(D33:D39)</f>
        <v>4187361</v>
      </c>
    </row>
    <row r="33" spans="1:4" s="2" customFormat="1" x14ac:dyDescent="0.2">
      <c r="A33" s="272" t="s">
        <v>1182</v>
      </c>
      <c r="B33" s="273" t="s">
        <v>1183</v>
      </c>
      <c r="C33" s="264">
        <v>22</v>
      </c>
      <c r="D33" s="141">
        <v>3233502</v>
      </c>
    </row>
    <row r="34" spans="1:4" s="2" customFormat="1" x14ac:dyDescent="0.2">
      <c r="A34" s="272" t="s">
        <v>1184</v>
      </c>
      <c r="B34" s="273" t="s">
        <v>1185</v>
      </c>
      <c r="C34" s="264">
        <v>23</v>
      </c>
      <c r="D34" s="141">
        <v>952987</v>
      </c>
    </row>
    <row r="35" spans="1:4" s="2" customFormat="1" x14ac:dyDescent="0.2">
      <c r="A35" s="272" t="s">
        <v>1186</v>
      </c>
      <c r="B35" s="273" t="s">
        <v>1187</v>
      </c>
      <c r="C35" s="264">
        <v>24</v>
      </c>
      <c r="D35" s="141">
        <v>872</v>
      </c>
    </row>
    <row r="36" spans="1:4" s="2" customFormat="1" x14ac:dyDescent="0.2">
      <c r="A36" s="272" t="s">
        <v>1188</v>
      </c>
      <c r="B36" s="273" t="s">
        <v>1189</v>
      </c>
      <c r="C36" s="264">
        <v>25</v>
      </c>
      <c r="D36" s="141">
        <v>0</v>
      </c>
    </row>
    <row r="37" spans="1:4" s="2" customFormat="1" x14ac:dyDescent="0.2">
      <c r="A37" s="272" t="s">
        <v>1190</v>
      </c>
      <c r="B37" s="273" t="s">
        <v>1191</v>
      </c>
      <c r="C37" s="264">
        <v>26</v>
      </c>
      <c r="D37" s="141">
        <v>0</v>
      </c>
    </row>
    <row r="38" spans="1:4" s="2" customFormat="1" x14ac:dyDescent="0.2">
      <c r="A38" s="272" t="s">
        <v>1192</v>
      </c>
      <c r="B38" s="273" t="s">
        <v>2983</v>
      </c>
      <c r="C38" s="264">
        <v>27</v>
      </c>
      <c r="D38" s="141">
        <v>0</v>
      </c>
    </row>
    <row r="39" spans="1:4" s="2" customFormat="1" x14ac:dyDescent="0.2">
      <c r="A39" s="272" t="s">
        <v>1193</v>
      </c>
      <c r="B39" s="273" t="s">
        <v>3032</v>
      </c>
      <c r="C39" s="264">
        <v>28</v>
      </c>
      <c r="D39" s="141">
        <v>0</v>
      </c>
    </row>
    <row r="40" spans="1:4" s="2" customFormat="1" x14ac:dyDescent="0.2">
      <c r="A40" s="275" t="s">
        <v>3033</v>
      </c>
      <c r="B40" s="271" t="s">
        <v>3034</v>
      </c>
      <c r="C40" s="264">
        <v>29</v>
      </c>
      <c r="D40" s="141">
        <v>107302</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v>0</v>
      </c>
    </row>
    <row r="43" spans="1:4" s="2" customFormat="1" x14ac:dyDescent="0.2">
      <c r="A43" s="276" t="s">
        <v>2609</v>
      </c>
      <c r="B43" s="273" t="s">
        <v>3665</v>
      </c>
      <c r="C43" s="264">
        <v>32</v>
      </c>
      <c r="D43" s="141">
        <v>0</v>
      </c>
    </row>
    <row r="44" spans="1:4" s="2" customFormat="1" x14ac:dyDescent="0.2">
      <c r="A44" s="272" t="s">
        <v>2610</v>
      </c>
      <c r="B44" s="273" t="s">
        <v>3669</v>
      </c>
      <c r="C44" s="264">
        <v>33</v>
      </c>
      <c r="D44" s="141">
        <v>0</v>
      </c>
    </row>
    <row r="45" spans="1:4" s="2" customFormat="1" ht="19.5" x14ac:dyDescent="0.2">
      <c r="A45" s="274" t="s">
        <v>3523</v>
      </c>
      <c r="B45" s="273" t="s">
        <v>1566</v>
      </c>
      <c r="C45" s="264">
        <v>34</v>
      </c>
      <c r="D45" s="141">
        <v>0</v>
      </c>
    </row>
    <row r="46" spans="1:4" s="2" customFormat="1" ht="19.5" x14ac:dyDescent="0.2">
      <c r="A46" s="277" t="s">
        <v>43</v>
      </c>
      <c r="B46" s="273" t="s">
        <v>1565</v>
      </c>
      <c r="C46" s="264">
        <v>35</v>
      </c>
      <c r="D46" s="141">
        <v>0</v>
      </c>
    </row>
    <row r="47" spans="1:4" s="2" customFormat="1" x14ac:dyDescent="0.2">
      <c r="A47" s="276"/>
      <c r="B47" s="271" t="s">
        <v>3083</v>
      </c>
      <c r="C47" s="264">
        <v>36</v>
      </c>
      <c r="D47" s="140">
        <f>D12+D13-D30</f>
        <v>331947</v>
      </c>
    </row>
    <row r="48" spans="1:4" s="2" customFormat="1" x14ac:dyDescent="0.2">
      <c r="A48" s="278"/>
      <c r="B48" s="271" t="s">
        <v>3084</v>
      </c>
      <c r="C48" s="264">
        <v>37</v>
      </c>
      <c r="D48" s="140">
        <f>D49+D54+D90+D95</f>
        <v>20220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20220</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20220</v>
      </c>
    </row>
    <row r="61" spans="1:4" s="2" customFormat="1" x14ac:dyDescent="0.2">
      <c r="A61" s="272"/>
      <c r="B61" s="273" t="s">
        <v>1568</v>
      </c>
      <c r="C61" s="264">
        <v>50</v>
      </c>
      <c r="D61" s="141">
        <v>9421</v>
      </c>
    </row>
    <row r="62" spans="1:4" s="2" customFormat="1" x14ac:dyDescent="0.2">
      <c r="A62" s="272"/>
      <c r="B62" s="273" t="s">
        <v>1569</v>
      </c>
      <c r="C62" s="264">
        <v>51</v>
      </c>
      <c r="D62" s="141">
        <v>659</v>
      </c>
    </row>
    <row r="63" spans="1:4" s="2" customFormat="1" x14ac:dyDescent="0.2">
      <c r="A63" s="272"/>
      <c r="B63" s="273" t="s">
        <v>1570</v>
      </c>
      <c r="C63" s="264">
        <v>52</v>
      </c>
      <c r="D63" s="141">
        <v>7323</v>
      </c>
    </row>
    <row r="64" spans="1:4" s="2" customFormat="1" x14ac:dyDescent="0.2">
      <c r="A64" s="272"/>
      <c r="B64" s="273" t="s">
        <v>1571</v>
      </c>
      <c r="C64" s="264">
        <v>53</v>
      </c>
      <c r="D64" s="141">
        <v>2817</v>
      </c>
    </row>
    <row r="65" spans="1:4" s="2" customFormat="1" x14ac:dyDescent="0.2">
      <c r="A65" s="270" t="s">
        <v>1186</v>
      </c>
      <c r="B65" s="271" t="s">
        <v>3089</v>
      </c>
      <c r="C65" s="264">
        <v>54</v>
      </c>
      <c r="D65" s="140">
        <f>SUM(D66:D69)</f>
        <v>0</v>
      </c>
    </row>
    <row r="66" spans="1:4" s="2" customFormat="1" x14ac:dyDescent="0.2">
      <c r="A66" s="276"/>
      <c r="B66" s="273" t="s">
        <v>1568</v>
      </c>
      <c r="C66" s="264">
        <v>55</v>
      </c>
      <c r="D66" s="141">
        <v>0</v>
      </c>
    </row>
    <row r="67" spans="1:4" s="2" customFormat="1" x14ac:dyDescent="0.2">
      <c r="A67" s="276"/>
      <c r="B67" s="273" t="s">
        <v>1569</v>
      </c>
      <c r="C67" s="264">
        <v>56</v>
      </c>
      <c r="D67" s="141">
        <v>0</v>
      </c>
    </row>
    <row r="68" spans="1:4" s="2" customFormat="1" x14ac:dyDescent="0.2">
      <c r="A68" s="275"/>
      <c r="B68" s="273" t="s">
        <v>1570</v>
      </c>
      <c r="C68" s="264">
        <v>57</v>
      </c>
      <c r="D68" s="141">
        <v>0</v>
      </c>
    </row>
    <row r="69" spans="1:4" s="2" customFormat="1" x14ac:dyDescent="0.2">
      <c r="A69" s="276"/>
      <c r="B69" s="273" t="s">
        <v>1571</v>
      </c>
      <c r="C69" s="264">
        <v>58</v>
      </c>
      <c r="D69" s="141">
        <v>0</v>
      </c>
    </row>
    <row r="70" spans="1:4" s="2" customFormat="1" x14ac:dyDescent="0.2">
      <c r="A70" s="270" t="s">
        <v>1188</v>
      </c>
      <c r="B70" s="271" t="s">
        <v>3090</v>
      </c>
      <c r="C70" s="264">
        <v>59</v>
      </c>
      <c r="D70" s="140">
        <f>SUM(D71:D74)</f>
        <v>0</v>
      </c>
    </row>
    <row r="71" spans="1:4" s="2" customFormat="1" x14ac:dyDescent="0.2">
      <c r="A71" s="272"/>
      <c r="B71" s="273" t="s">
        <v>1568</v>
      </c>
      <c r="C71" s="264">
        <v>60</v>
      </c>
      <c r="D71" s="141">
        <v>0</v>
      </c>
    </row>
    <row r="72" spans="1:4" s="2" customFormat="1" x14ac:dyDescent="0.2">
      <c r="A72" s="272"/>
      <c r="B72" s="273" t="s">
        <v>1569</v>
      </c>
      <c r="C72" s="264">
        <v>61</v>
      </c>
      <c r="D72" s="141">
        <v>0</v>
      </c>
    </row>
    <row r="73" spans="1:4" s="2" customFormat="1" x14ac:dyDescent="0.2">
      <c r="A73" s="272"/>
      <c r="B73" s="273" t="s">
        <v>1570</v>
      </c>
      <c r="C73" s="264">
        <v>62</v>
      </c>
      <c r="D73" s="141">
        <v>0</v>
      </c>
    </row>
    <row r="74" spans="1:4" s="2" customFormat="1" x14ac:dyDescent="0.2">
      <c r="A74" s="272"/>
      <c r="B74" s="273" t="s">
        <v>1571</v>
      </c>
      <c r="C74" s="264">
        <v>63</v>
      </c>
      <c r="D74" s="141">
        <v>0</v>
      </c>
    </row>
    <row r="75" spans="1:4" s="2" customFormat="1" x14ac:dyDescent="0.2">
      <c r="A75" s="270" t="s">
        <v>1190</v>
      </c>
      <c r="B75" s="271" t="s">
        <v>3091</v>
      </c>
      <c r="C75" s="264">
        <v>64</v>
      </c>
      <c r="D75" s="140">
        <f>SUM(D76:D79)</f>
        <v>0</v>
      </c>
    </row>
    <row r="76" spans="1:4" s="2" customFormat="1" x14ac:dyDescent="0.2">
      <c r="A76" s="276"/>
      <c r="B76" s="273" t="s">
        <v>1568</v>
      </c>
      <c r="C76" s="264">
        <v>65</v>
      </c>
      <c r="D76" s="141">
        <v>0</v>
      </c>
    </row>
    <row r="77" spans="1:4" s="2" customFormat="1" x14ac:dyDescent="0.2">
      <c r="A77" s="276"/>
      <c r="B77" s="273" t="s">
        <v>1569</v>
      </c>
      <c r="C77" s="264">
        <v>66</v>
      </c>
      <c r="D77" s="141">
        <v>0</v>
      </c>
    </row>
    <row r="78" spans="1:4" s="2" customFormat="1" x14ac:dyDescent="0.2">
      <c r="A78" s="276"/>
      <c r="B78" s="273" t="s">
        <v>1570</v>
      </c>
      <c r="C78" s="264">
        <v>67</v>
      </c>
      <c r="D78" s="141">
        <v>0</v>
      </c>
    </row>
    <row r="79" spans="1:4" s="2" customFormat="1" x14ac:dyDescent="0.2">
      <c r="A79" s="275"/>
      <c r="B79" s="273" t="s">
        <v>1571</v>
      </c>
      <c r="C79" s="264">
        <v>68</v>
      </c>
      <c r="D79" s="141">
        <v>0</v>
      </c>
    </row>
    <row r="80" spans="1:4" s="2" customFormat="1" x14ac:dyDescent="0.2">
      <c r="A80" s="270" t="s">
        <v>1192</v>
      </c>
      <c r="B80" s="279" t="s">
        <v>3092</v>
      </c>
      <c r="C80" s="264">
        <v>69</v>
      </c>
      <c r="D80" s="140">
        <f>SUM(D81:D84)</f>
        <v>0</v>
      </c>
    </row>
    <row r="81" spans="1:4" s="2" customFormat="1" x14ac:dyDescent="0.2">
      <c r="A81" s="270"/>
      <c r="B81" s="273" t="s">
        <v>1568</v>
      </c>
      <c r="C81" s="264">
        <v>70</v>
      </c>
      <c r="D81" s="141">
        <v>0</v>
      </c>
    </row>
    <row r="82" spans="1:4" s="2" customFormat="1" x14ac:dyDescent="0.2">
      <c r="A82" s="270"/>
      <c r="B82" s="273" t="s">
        <v>1569</v>
      </c>
      <c r="C82" s="264">
        <v>71</v>
      </c>
      <c r="D82" s="141">
        <v>0</v>
      </c>
    </row>
    <row r="83" spans="1:4" s="2" customFormat="1" x14ac:dyDescent="0.2">
      <c r="A83" s="270"/>
      <c r="B83" s="273" t="s">
        <v>1570</v>
      </c>
      <c r="C83" s="264">
        <v>72</v>
      </c>
      <c r="D83" s="141">
        <v>0</v>
      </c>
    </row>
    <row r="84" spans="1:4" s="2" customFormat="1" x14ac:dyDescent="0.2">
      <c r="A84" s="270"/>
      <c r="B84" s="273" t="s">
        <v>1571</v>
      </c>
      <c r="C84" s="264">
        <v>73</v>
      </c>
      <c r="D84" s="141">
        <v>0</v>
      </c>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v>0</v>
      </c>
    </row>
    <row r="88" spans="1:4" s="2" customFormat="1" x14ac:dyDescent="0.2">
      <c r="A88" s="270"/>
      <c r="B88" s="273" t="s">
        <v>1570</v>
      </c>
      <c r="C88" s="264">
        <v>77</v>
      </c>
      <c r="D88" s="141">
        <v>0</v>
      </c>
    </row>
    <row r="89" spans="1:4" s="2" customFormat="1" x14ac:dyDescent="0.2">
      <c r="A89" s="270"/>
      <c r="B89" s="273" t="s">
        <v>1571</v>
      </c>
      <c r="C89" s="264">
        <v>78</v>
      </c>
      <c r="D89" s="141">
        <v>0</v>
      </c>
    </row>
    <row r="90" spans="1:4" s="2" customFormat="1" x14ac:dyDescent="0.2">
      <c r="A90" s="270" t="s">
        <v>3033</v>
      </c>
      <c r="B90" s="271" t="s">
        <v>3094</v>
      </c>
      <c r="C90" s="264">
        <v>79</v>
      </c>
      <c r="D90" s="140">
        <f>SUM(D91:D94)</f>
        <v>0</v>
      </c>
    </row>
    <row r="91" spans="1:4" s="2" customFormat="1" x14ac:dyDescent="0.2">
      <c r="A91" s="270"/>
      <c r="B91" s="273" t="s">
        <v>1568</v>
      </c>
      <c r="C91" s="264">
        <v>80</v>
      </c>
      <c r="D91" s="141">
        <v>0</v>
      </c>
    </row>
    <row r="92" spans="1:4" s="2" customFormat="1" x14ac:dyDescent="0.2">
      <c r="A92" s="270"/>
      <c r="B92" s="273" t="s">
        <v>1569</v>
      </c>
      <c r="C92" s="264">
        <v>81</v>
      </c>
      <c r="D92" s="141">
        <v>0</v>
      </c>
    </row>
    <row r="93" spans="1:4" s="2" customFormat="1" x14ac:dyDescent="0.2">
      <c r="A93" s="276"/>
      <c r="B93" s="273" t="s">
        <v>1570</v>
      </c>
      <c r="C93" s="264">
        <v>82</v>
      </c>
      <c r="D93" s="141">
        <v>0</v>
      </c>
    </row>
    <row r="94" spans="1:4" s="2" customFormat="1" x14ac:dyDescent="0.2">
      <c r="A94" s="276"/>
      <c r="B94" s="273" t="s">
        <v>1571</v>
      </c>
      <c r="C94" s="264">
        <v>83</v>
      </c>
      <c r="D94" s="141">
        <v>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v>0</v>
      </c>
    </row>
    <row r="97" spans="1:5" s="2" customFormat="1" x14ac:dyDescent="0.2">
      <c r="A97" s="272" t="s">
        <v>2609</v>
      </c>
      <c r="B97" s="273" t="s">
        <v>3665</v>
      </c>
      <c r="C97" s="264">
        <v>86</v>
      </c>
      <c r="D97" s="141">
        <v>0</v>
      </c>
    </row>
    <row r="98" spans="1:5" s="2" customFormat="1" x14ac:dyDescent="0.2">
      <c r="A98" s="272" t="s">
        <v>2610</v>
      </c>
      <c r="B98" s="273" t="s">
        <v>3669</v>
      </c>
      <c r="C98" s="264">
        <v>87</v>
      </c>
      <c r="D98" s="141">
        <v>0</v>
      </c>
    </row>
    <row r="99" spans="1:5" s="2" customFormat="1" ht="19.5" x14ac:dyDescent="0.2">
      <c r="A99" s="274" t="s">
        <v>3523</v>
      </c>
      <c r="B99" s="273" t="s">
        <v>1566</v>
      </c>
      <c r="C99" s="264">
        <v>88</v>
      </c>
      <c r="D99" s="141">
        <v>0</v>
      </c>
    </row>
    <row r="100" spans="1:5" s="2" customFormat="1" ht="19.5" x14ac:dyDescent="0.2">
      <c r="A100" s="274" t="s">
        <v>43</v>
      </c>
      <c r="B100" s="273" t="s">
        <v>1565</v>
      </c>
      <c r="C100" s="264">
        <v>89</v>
      </c>
      <c r="D100" s="141">
        <v>0</v>
      </c>
    </row>
    <row r="101" spans="1:5" s="2" customFormat="1" x14ac:dyDescent="0.2">
      <c r="A101" s="270"/>
      <c r="B101" s="271" t="s">
        <v>3096</v>
      </c>
      <c r="C101" s="264">
        <v>90</v>
      </c>
      <c r="D101" s="140">
        <f>SUM(D102:D105)</f>
        <v>311727</v>
      </c>
    </row>
    <row r="102" spans="1:5" s="2" customFormat="1" x14ac:dyDescent="0.2">
      <c r="A102" s="272"/>
      <c r="B102" s="280" t="s">
        <v>4041</v>
      </c>
      <c r="C102" s="264">
        <v>91</v>
      </c>
      <c r="D102" s="141"/>
    </row>
    <row r="103" spans="1:5" s="2" customFormat="1" x14ac:dyDescent="0.2">
      <c r="A103" s="272" t="s">
        <v>1181</v>
      </c>
      <c r="B103" s="280" t="s">
        <v>1365</v>
      </c>
      <c r="C103" s="264">
        <v>92</v>
      </c>
      <c r="D103" s="141">
        <v>311727</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Dinko Peljušić</v>
      </c>
      <c r="B109" s="291"/>
      <c r="C109" s="293"/>
      <c r="D109" s="293"/>
      <c r="E109" s="291"/>
    </row>
    <row r="110" spans="1:5" s="292" customFormat="1" ht="15" customHeight="1" x14ac:dyDescent="0.2">
      <c r="A110" s="291" t="str">
        <f>IF(RefStr!H27="","Telefon za kontakt: _________________","Telefon za kontakt: " &amp; RefStr!H27)</f>
        <v>Telefon za kontakt: 023637256</v>
      </c>
      <c r="B110" s="291"/>
      <c r="E110" s="291"/>
    </row>
    <row r="111" spans="1:5" s="292" customFormat="1" ht="15" customHeight="1" x14ac:dyDescent="0.2">
      <c r="A111" s="291" t="str">
        <f>IF(RefStr!H33="","Odgovorna osoba: _____________________________","Odgovorna osoba: " &amp; RefStr!H33)</f>
        <v>Odgovorna osoba: MARIN PAVIČIĆ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82" sqref="C28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12964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Dinko</cp:lastModifiedBy>
  <cp:lastPrinted>2019-01-31T07:08:43Z</cp:lastPrinted>
  <dcterms:created xsi:type="dcterms:W3CDTF">2001-11-21T09:32:18Z</dcterms:created>
  <dcterms:modified xsi:type="dcterms:W3CDTF">2019-01-31T08:24:53Z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